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skqzn8t2LcdXh2cE5aMiW4s+6yReNJ+Th8KIBDp6qjPblGTsejF2RhCfbMdpHXLX4keuf1Y45IgPPRqenOVKPg==" workbookSaltValue="RufZcyAw3hHN6aL/iDDunQ==" workbookSpinCount="100000" lockStructure="1"/>
  <bookViews>
    <workbookView xWindow="9060" yWindow="330" windowWidth="7890" windowHeight="3570" firstSheet="1" activeTab="1"/>
  </bookViews>
  <sheets>
    <sheet name="UPDATE LOG" sheetId="28" state="hidden" r:id="rId1"/>
    <sheet name="Project Info &amp; Summary" sheetId="26" r:id="rId2"/>
    <sheet name="Project Info &amp; WQv Calculation" sheetId="16" state="hidden" r:id="rId3"/>
    <sheet name="Area A" sheetId="18" r:id="rId4"/>
    <sheet name="Area B" sheetId="23" r:id="rId5"/>
    <sheet name="Area C" sheetId="24" r:id="rId6"/>
    <sheet name="Area D" sheetId="25" r:id="rId7"/>
    <sheet name="Subwatershed Summary" sheetId="17" state="hidden" r:id="rId8"/>
    <sheet name="Area Unit Conversion" sheetId="22" r:id="rId9"/>
  </sheets>
  <definedNames>
    <definedName name="_xlnm._FilterDatabase" localSheetId="3" hidden="1">'Area A'!#REF!</definedName>
    <definedName name="_xlnm._FilterDatabase" localSheetId="4" hidden="1">'Area B'!#REF!</definedName>
    <definedName name="_xlnm._FilterDatabase" localSheetId="5" hidden="1">'Area C'!#REF!</definedName>
    <definedName name="_xlnm._FilterDatabase" localSheetId="6" hidden="1">'Area D'!#REF!</definedName>
    <definedName name="_xlnm.Print_Area" localSheetId="3">'Area A'!$A$1:$M$40</definedName>
    <definedName name="_xlnm.Print_Area" localSheetId="4">'Area B'!$A$1:$M$40</definedName>
    <definedName name="_xlnm.Print_Area" localSheetId="5">'Area C'!$A$1:$M$40</definedName>
    <definedName name="_xlnm.Print_Area" localSheetId="6">'Area D'!$A$1:$M$40</definedName>
    <definedName name="_xlnm.Print_Area" localSheetId="1">'Project Info &amp; Summary'!$A$14:$J$68</definedName>
    <definedName name="_xlnm.Print_Area" localSheetId="2">'Project Info &amp; WQv Calculation'!$A$1:$J$47</definedName>
    <definedName name="_xlnm.Print_Area" localSheetId="7">'Subwatershed Summary'!$A$1:$J$51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26" l="1"/>
  <c r="E1" i="22" l="1"/>
  <c r="A2" i="25"/>
  <c r="A2" i="24"/>
  <c r="A2" i="23"/>
  <c r="A2" i="18"/>
  <c r="E55" i="26" l="1"/>
  <c r="E54" i="26"/>
  <c r="E56" i="26" s="1"/>
  <c r="E53" i="26"/>
  <c r="E52" i="26"/>
  <c r="H52" i="26" s="1"/>
  <c r="E51" i="26"/>
  <c r="H51" i="26" s="1"/>
  <c r="E50" i="26"/>
  <c r="H50" i="26" s="1"/>
  <c r="E49" i="26"/>
  <c r="E46" i="26"/>
  <c r="E45" i="26"/>
  <c r="E47" i="26" s="1"/>
  <c r="E44" i="26"/>
  <c r="E43" i="26"/>
  <c r="H43" i="26" s="1"/>
  <c r="E42" i="26"/>
  <c r="H42" i="26" s="1"/>
  <c r="E41" i="26"/>
  <c r="H41" i="26" s="1"/>
  <c r="E40" i="26"/>
  <c r="E37" i="26"/>
  <c r="E33" i="26"/>
  <c r="H33" i="26" s="1"/>
  <c r="E32" i="26"/>
  <c r="H32" i="26" s="1"/>
  <c r="E31" i="26"/>
  <c r="E24" i="26"/>
  <c r="H24" i="26" s="1"/>
  <c r="E23" i="26"/>
  <c r="E22" i="26"/>
  <c r="E59" i="26" l="1"/>
  <c r="H59" i="26" s="1"/>
  <c r="H23" i="26"/>
  <c r="E60" i="26"/>
  <c r="H60" i="26" s="1"/>
  <c r="I2" i="17"/>
  <c r="E61" i="26" l="1"/>
  <c r="B6" i="18"/>
  <c r="D6" i="18" s="1"/>
  <c r="B6" i="23"/>
  <c r="H61" i="26" l="1"/>
  <c r="E62" i="26"/>
  <c r="E63" i="26" s="1"/>
  <c r="E32" i="17"/>
  <c r="E31" i="17"/>
  <c r="E30" i="17"/>
  <c r="I38" i="25"/>
  <c r="C38" i="25"/>
  <c r="B38" i="25"/>
  <c r="D37" i="25"/>
  <c r="D36" i="25"/>
  <c r="AI34" i="25"/>
  <c r="AG34" i="25"/>
  <c r="AC34" i="25"/>
  <c r="AB34" i="25"/>
  <c r="AA34" i="25"/>
  <c r="Z34" i="25"/>
  <c r="Y34" i="25"/>
  <c r="X34" i="25"/>
  <c r="W34" i="25"/>
  <c r="V34" i="25"/>
  <c r="U34" i="25"/>
  <c r="T34" i="25"/>
  <c r="S34" i="25"/>
  <c r="R34" i="25"/>
  <c r="Q34" i="25"/>
  <c r="D34" i="25"/>
  <c r="H34" i="25" s="1"/>
  <c r="AJ32" i="25"/>
  <c r="AI32" i="25"/>
  <c r="AH32" i="25"/>
  <c r="AG32" i="25"/>
  <c r="AC32" i="25"/>
  <c r="AB32" i="25"/>
  <c r="AA32" i="25"/>
  <c r="Z32" i="25"/>
  <c r="Y32" i="25"/>
  <c r="X32" i="25"/>
  <c r="W32" i="25"/>
  <c r="V32" i="25"/>
  <c r="U32" i="25"/>
  <c r="T32" i="25"/>
  <c r="S32" i="25"/>
  <c r="R32" i="25"/>
  <c r="Q32" i="25"/>
  <c r="D32" i="25"/>
  <c r="AJ30" i="25"/>
  <c r="AI30" i="25"/>
  <c r="AH30" i="25"/>
  <c r="AG30" i="25"/>
  <c r="AC30" i="25"/>
  <c r="AB30" i="25"/>
  <c r="AA30" i="25"/>
  <c r="Z30" i="25"/>
  <c r="Y30" i="25"/>
  <c r="X30" i="25"/>
  <c r="W30" i="25"/>
  <c r="V30" i="25"/>
  <c r="U30" i="25"/>
  <c r="T30" i="25"/>
  <c r="S30" i="25"/>
  <c r="R30" i="25"/>
  <c r="Q30" i="25"/>
  <c r="D30" i="25"/>
  <c r="AJ28" i="25"/>
  <c r="AI28" i="25"/>
  <c r="AC28" i="25"/>
  <c r="AB28" i="25"/>
  <c r="AA28" i="25"/>
  <c r="Z28" i="25"/>
  <c r="Y28" i="25"/>
  <c r="X28" i="25"/>
  <c r="W28" i="25"/>
  <c r="V28" i="25"/>
  <c r="U28" i="25"/>
  <c r="T28" i="25"/>
  <c r="S28" i="25"/>
  <c r="R28" i="25"/>
  <c r="Q28" i="25"/>
  <c r="D28" i="25"/>
  <c r="AH27" i="25"/>
  <c r="AG27" i="25"/>
  <c r="AC27" i="25"/>
  <c r="AB27" i="25"/>
  <c r="AA27" i="25"/>
  <c r="Z27" i="25"/>
  <c r="Y27" i="25"/>
  <c r="X27" i="25"/>
  <c r="W27" i="25"/>
  <c r="V27" i="25"/>
  <c r="U27" i="25"/>
  <c r="T27" i="25"/>
  <c r="S27" i="25"/>
  <c r="R27" i="25"/>
  <c r="Q27" i="25"/>
  <c r="D27" i="25"/>
  <c r="AJ25" i="25"/>
  <c r="AI25" i="25"/>
  <c r="AH25" i="25"/>
  <c r="AG25" i="25"/>
  <c r="AC25" i="25"/>
  <c r="AB25" i="25"/>
  <c r="AA25" i="25"/>
  <c r="Z25" i="25"/>
  <c r="Y25" i="25"/>
  <c r="X25" i="25"/>
  <c r="W25" i="25"/>
  <c r="V25" i="25"/>
  <c r="U25" i="25"/>
  <c r="T25" i="25"/>
  <c r="S25" i="25"/>
  <c r="R25" i="25"/>
  <c r="Q25" i="25"/>
  <c r="D25" i="25"/>
  <c r="AJ24" i="25"/>
  <c r="AI24" i="25"/>
  <c r="AH24" i="25"/>
  <c r="AG24" i="25"/>
  <c r="AC24" i="25"/>
  <c r="AB24" i="25"/>
  <c r="AA24" i="25"/>
  <c r="Z24" i="25"/>
  <c r="Y24" i="25"/>
  <c r="X24" i="25"/>
  <c r="W24" i="25"/>
  <c r="V24" i="25"/>
  <c r="U24" i="25"/>
  <c r="T24" i="25"/>
  <c r="S24" i="25"/>
  <c r="R24" i="25"/>
  <c r="Q24" i="25"/>
  <c r="D24" i="25"/>
  <c r="AI22" i="25"/>
  <c r="AG22" i="25"/>
  <c r="AC22" i="25"/>
  <c r="AB22" i="25"/>
  <c r="AA22" i="25"/>
  <c r="Z22" i="25"/>
  <c r="Y22" i="25"/>
  <c r="X22" i="25"/>
  <c r="W22" i="25"/>
  <c r="V22" i="25"/>
  <c r="U22" i="25"/>
  <c r="T22" i="25"/>
  <c r="S22" i="25"/>
  <c r="R22" i="25"/>
  <c r="Q22" i="25"/>
  <c r="D22" i="25"/>
  <c r="AJ21" i="25"/>
  <c r="AI21" i="25"/>
  <c r="AH21" i="25"/>
  <c r="AG21" i="25"/>
  <c r="AC21" i="25"/>
  <c r="AB21" i="25"/>
  <c r="AA21" i="25"/>
  <c r="Z21" i="25"/>
  <c r="Y21" i="25"/>
  <c r="X21" i="25"/>
  <c r="W21" i="25"/>
  <c r="V21" i="25"/>
  <c r="U21" i="25"/>
  <c r="T21" i="25"/>
  <c r="S21" i="25"/>
  <c r="R21" i="25"/>
  <c r="Q21" i="25"/>
  <c r="D21" i="25"/>
  <c r="AI20" i="25"/>
  <c r="AG20" i="25"/>
  <c r="AC20" i="25"/>
  <c r="AB20" i="25"/>
  <c r="AA20" i="25"/>
  <c r="Z20" i="25"/>
  <c r="Y20" i="25"/>
  <c r="X20" i="25"/>
  <c r="W20" i="25"/>
  <c r="V20" i="25"/>
  <c r="U20" i="25"/>
  <c r="T20" i="25"/>
  <c r="S20" i="25"/>
  <c r="R20" i="25"/>
  <c r="Q20" i="25"/>
  <c r="D20" i="25"/>
  <c r="AI19" i="25"/>
  <c r="AG19" i="25"/>
  <c r="AC19" i="25"/>
  <c r="AB19" i="25"/>
  <c r="AA19" i="25"/>
  <c r="Z19" i="25"/>
  <c r="Y19" i="25"/>
  <c r="X19" i="25"/>
  <c r="W19" i="25"/>
  <c r="V19" i="25"/>
  <c r="U19" i="25"/>
  <c r="T19" i="25"/>
  <c r="S19" i="25"/>
  <c r="R19" i="25"/>
  <c r="Q19" i="25"/>
  <c r="D19" i="25"/>
  <c r="AI17" i="25"/>
  <c r="AG17" i="25"/>
  <c r="AC17" i="25"/>
  <c r="AB17" i="25"/>
  <c r="AA17" i="25"/>
  <c r="Z17" i="25"/>
  <c r="Y17" i="25"/>
  <c r="X17" i="25"/>
  <c r="W17" i="25"/>
  <c r="V17" i="25"/>
  <c r="U17" i="25"/>
  <c r="T17" i="25"/>
  <c r="S17" i="25"/>
  <c r="R17" i="25"/>
  <c r="Q17" i="25"/>
  <c r="D17" i="25"/>
  <c r="AC15" i="25"/>
  <c r="AB15" i="25"/>
  <c r="AA15" i="25"/>
  <c r="Z15" i="25"/>
  <c r="Y15" i="25"/>
  <c r="Y39" i="25" s="1"/>
  <c r="G28" i="25" s="1"/>
  <c r="X15" i="25"/>
  <c r="X39" i="25" s="1"/>
  <c r="G27" i="25" s="1"/>
  <c r="W15" i="25"/>
  <c r="V15" i="25"/>
  <c r="U15" i="25"/>
  <c r="T15" i="25"/>
  <c r="S15" i="25"/>
  <c r="R15" i="25"/>
  <c r="Q15" i="25"/>
  <c r="Q39" i="25" s="1"/>
  <c r="G17" i="25" s="1"/>
  <c r="H17" i="25" s="1"/>
  <c r="D15" i="25"/>
  <c r="H15" i="25" s="1"/>
  <c r="N14" i="25"/>
  <c r="B7" i="25"/>
  <c r="D7" i="25" s="1"/>
  <c r="B6" i="25"/>
  <c r="D6" i="25" s="1"/>
  <c r="G5" i="25"/>
  <c r="D5" i="25"/>
  <c r="D4" i="25"/>
  <c r="E23" i="17"/>
  <c r="E22" i="17"/>
  <c r="E21" i="17"/>
  <c r="I38" i="24"/>
  <c r="C38" i="24"/>
  <c r="B38" i="24"/>
  <c r="D37" i="24"/>
  <c r="D36" i="24"/>
  <c r="AI34" i="24"/>
  <c r="AG34" i="24"/>
  <c r="AC34" i="24"/>
  <c r="AB34" i="24"/>
  <c r="AA34" i="24"/>
  <c r="Z34" i="24"/>
  <c r="Y34" i="24"/>
  <c r="X34" i="24"/>
  <c r="W34" i="24"/>
  <c r="V34" i="24"/>
  <c r="U34" i="24"/>
  <c r="T34" i="24"/>
  <c r="S34" i="24"/>
  <c r="R34" i="24"/>
  <c r="Q34" i="24"/>
  <c r="D34" i="24"/>
  <c r="H34" i="24" s="1"/>
  <c r="AJ32" i="24"/>
  <c r="AI32" i="24"/>
  <c r="AH32" i="24"/>
  <c r="AG32" i="24"/>
  <c r="AC32" i="24"/>
  <c r="AB32" i="24"/>
  <c r="AA32" i="24"/>
  <c r="Z32" i="24"/>
  <c r="Y32" i="24"/>
  <c r="X32" i="24"/>
  <c r="W32" i="24"/>
  <c r="V32" i="24"/>
  <c r="U32" i="24"/>
  <c r="T32" i="24"/>
  <c r="S32" i="24"/>
  <c r="R32" i="24"/>
  <c r="Q32" i="24"/>
  <c r="D32" i="24"/>
  <c r="AJ30" i="24"/>
  <c r="AI30" i="24"/>
  <c r="AH30" i="24"/>
  <c r="AG30" i="24"/>
  <c r="AC30" i="24"/>
  <c r="AB30" i="24"/>
  <c r="AA30" i="24"/>
  <c r="Z30" i="24"/>
  <c r="Y30" i="24"/>
  <c r="X30" i="24"/>
  <c r="W30" i="24"/>
  <c r="V30" i="24"/>
  <c r="U30" i="24"/>
  <c r="T30" i="24"/>
  <c r="S30" i="24"/>
  <c r="R30" i="24"/>
  <c r="Q30" i="24"/>
  <c r="D30" i="24"/>
  <c r="AJ28" i="24"/>
  <c r="AI28" i="24"/>
  <c r="AC28" i="24"/>
  <c r="AB28" i="24"/>
  <c r="AA28" i="24"/>
  <c r="Z28" i="24"/>
  <c r="Y28" i="24"/>
  <c r="X28" i="24"/>
  <c r="W28" i="24"/>
  <c r="V28" i="24"/>
  <c r="U28" i="24"/>
  <c r="T28" i="24"/>
  <c r="S28" i="24"/>
  <c r="R28" i="24"/>
  <c r="Q28" i="24"/>
  <c r="D28" i="24"/>
  <c r="AH27" i="24"/>
  <c r="AG27" i="24"/>
  <c r="AC27" i="24"/>
  <c r="AB27" i="24"/>
  <c r="AA27" i="24"/>
  <c r="Z27" i="24"/>
  <c r="Y27" i="24"/>
  <c r="X27" i="24"/>
  <c r="W27" i="24"/>
  <c r="V27" i="24"/>
  <c r="U27" i="24"/>
  <c r="T27" i="24"/>
  <c r="S27" i="24"/>
  <c r="R27" i="24"/>
  <c r="Q27" i="24"/>
  <c r="D27" i="24"/>
  <c r="AJ25" i="24"/>
  <c r="AI25" i="24"/>
  <c r="AH25" i="24"/>
  <c r="AG25" i="24"/>
  <c r="AC25" i="24"/>
  <c r="AB25" i="24"/>
  <c r="AA25" i="24"/>
  <c r="Z25" i="24"/>
  <c r="Y25" i="24"/>
  <c r="X25" i="24"/>
  <c r="W25" i="24"/>
  <c r="V25" i="24"/>
  <c r="U25" i="24"/>
  <c r="T25" i="24"/>
  <c r="S25" i="24"/>
  <c r="R25" i="24"/>
  <c r="Q25" i="24"/>
  <c r="D25" i="24"/>
  <c r="AJ24" i="24"/>
  <c r="AI24" i="24"/>
  <c r="AH24" i="24"/>
  <c r="AG24" i="24"/>
  <c r="AC24" i="24"/>
  <c r="AB24" i="24"/>
  <c r="AA24" i="24"/>
  <c r="Z24" i="24"/>
  <c r="Y24" i="24"/>
  <c r="X24" i="24"/>
  <c r="W24" i="24"/>
  <c r="V24" i="24"/>
  <c r="U24" i="24"/>
  <c r="T24" i="24"/>
  <c r="S24" i="24"/>
  <c r="R24" i="24"/>
  <c r="Q24" i="24"/>
  <c r="D24" i="24"/>
  <c r="AI22" i="24"/>
  <c r="AG22" i="24"/>
  <c r="AC22" i="24"/>
  <c r="AB22" i="24"/>
  <c r="AA22" i="24"/>
  <c r="Z22" i="24"/>
  <c r="Y22" i="24"/>
  <c r="X22" i="24"/>
  <c r="W22" i="24"/>
  <c r="V22" i="24"/>
  <c r="U22" i="24"/>
  <c r="T22" i="24"/>
  <c r="S22" i="24"/>
  <c r="R22" i="24"/>
  <c r="Q22" i="24"/>
  <c r="D22" i="24"/>
  <c r="AJ21" i="24"/>
  <c r="AJ39" i="24" s="1"/>
  <c r="AI21" i="24"/>
  <c r="AH21" i="24"/>
  <c r="AG21" i="24"/>
  <c r="AC21" i="24"/>
  <c r="AB21" i="24"/>
  <c r="AA21" i="24"/>
  <c r="Z21" i="24"/>
  <c r="Y21" i="24"/>
  <c r="X21" i="24"/>
  <c r="W21" i="24"/>
  <c r="V21" i="24"/>
  <c r="U21" i="24"/>
  <c r="T21" i="24"/>
  <c r="S21" i="24"/>
  <c r="R21" i="24"/>
  <c r="Q21" i="24"/>
  <c r="D21" i="24"/>
  <c r="AI20" i="24"/>
  <c r="AG20" i="24"/>
  <c r="AC20" i="24"/>
  <c r="AB20" i="24"/>
  <c r="AA20" i="24"/>
  <c r="Z20" i="24"/>
  <c r="Y20" i="24"/>
  <c r="X20" i="24"/>
  <c r="W20" i="24"/>
  <c r="V20" i="24"/>
  <c r="U20" i="24"/>
  <c r="T20" i="24"/>
  <c r="S20" i="24"/>
  <c r="R20" i="24"/>
  <c r="Q20" i="24"/>
  <c r="D20" i="24"/>
  <c r="AI19" i="24"/>
  <c r="AG19" i="24"/>
  <c r="AC19" i="24"/>
  <c r="AB19" i="24"/>
  <c r="AA19" i="24"/>
  <c r="Z19" i="24"/>
  <c r="Y19" i="24"/>
  <c r="X19" i="24"/>
  <c r="W19" i="24"/>
  <c r="V19" i="24"/>
  <c r="U19" i="24"/>
  <c r="T19" i="24"/>
  <c r="S19" i="24"/>
  <c r="R19" i="24"/>
  <c r="Q19" i="24"/>
  <c r="D19" i="24"/>
  <c r="AI17" i="24"/>
  <c r="AG17" i="24"/>
  <c r="AC17" i="24"/>
  <c r="AB17" i="24"/>
  <c r="AA17" i="24"/>
  <c r="Z17" i="24"/>
  <c r="Y17" i="24"/>
  <c r="X17" i="24"/>
  <c r="W17" i="24"/>
  <c r="V17" i="24"/>
  <c r="U17" i="24"/>
  <c r="T17" i="24"/>
  <c r="S17" i="24"/>
  <c r="R17" i="24"/>
  <c r="Q17" i="24"/>
  <c r="D17" i="24"/>
  <c r="AC15" i="24"/>
  <c r="AB15" i="24"/>
  <c r="AA15" i="24"/>
  <c r="Z15" i="24"/>
  <c r="Y15" i="24"/>
  <c r="X15" i="24"/>
  <c r="W15" i="24"/>
  <c r="V15" i="24"/>
  <c r="U15" i="24"/>
  <c r="T15" i="24"/>
  <c r="S15" i="24"/>
  <c r="R15" i="24"/>
  <c r="Q15" i="24"/>
  <c r="D15" i="24"/>
  <c r="H15" i="24" s="1"/>
  <c r="N14" i="24"/>
  <c r="B7" i="24"/>
  <c r="B8" i="24" s="1"/>
  <c r="B9" i="24" s="1"/>
  <c r="K40" i="24" s="1"/>
  <c r="B6" i="24"/>
  <c r="D6" i="24" s="1"/>
  <c r="G5" i="24"/>
  <c r="D5" i="24"/>
  <c r="D4" i="24"/>
  <c r="E14" i="17"/>
  <c r="E13" i="17"/>
  <c r="E12" i="17"/>
  <c r="I38" i="23"/>
  <c r="C38" i="23"/>
  <c r="B38" i="23"/>
  <c r="D37" i="23"/>
  <c r="D36" i="23"/>
  <c r="AI34" i="23"/>
  <c r="AG34" i="23"/>
  <c r="AC34" i="23"/>
  <c r="AB34" i="23"/>
  <c r="AA34" i="23"/>
  <c r="Z34" i="23"/>
  <c r="Y34" i="23"/>
  <c r="X34" i="23"/>
  <c r="W34" i="23"/>
  <c r="V34" i="23"/>
  <c r="U34" i="23"/>
  <c r="T34" i="23"/>
  <c r="S34" i="23"/>
  <c r="R34" i="23"/>
  <c r="Q34" i="23"/>
  <c r="D34" i="23"/>
  <c r="H34" i="23" s="1"/>
  <c r="AJ32" i="23"/>
  <c r="AI32" i="23"/>
  <c r="AH32" i="23"/>
  <c r="AG32" i="23"/>
  <c r="AC32" i="23"/>
  <c r="AB32" i="23"/>
  <c r="AA32" i="23"/>
  <c r="Z32" i="23"/>
  <c r="Y32" i="23"/>
  <c r="X32" i="23"/>
  <c r="W32" i="23"/>
  <c r="V32" i="23"/>
  <c r="U32" i="23"/>
  <c r="T32" i="23"/>
  <c r="S32" i="23"/>
  <c r="R32" i="23"/>
  <c r="Q32" i="23"/>
  <c r="D32" i="23"/>
  <c r="AJ30" i="23"/>
  <c r="AI30" i="23"/>
  <c r="AH30" i="23"/>
  <c r="AG30" i="23"/>
  <c r="AC30" i="23"/>
  <c r="AB30" i="23"/>
  <c r="AA30" i="23"/>
  <c r="Z30" i="23"/>
  <c r="Y30" i="23"/>
  <c r="X30" i="23"/>
  <c r="W30" i="23"/>
  <c r="V30" i="23"/>
  <c r="U30" i="23"/>
  <c r="T30" i="23"/>
  <c r="S30" i="23"/>
  <c r="R30" i="23"/>
  <c r="Q30" i="23"/>
  <c r="D30" i="23"/>
  <c r="AJ28" i="23"/>
  <c r="AI28" i="23"/>
  <c r="AC28" i="23"/>
  <c r="AB28" i="23"/>
  <c r="AA28" i="23"/>
  <c r="Z28" i="23"/>
  <c r="Y28" i="23"/>
  <c r="X28" i="23"/>
  <c r="W28" i="23"/>
  <c r="V28" i="23"/>
  <c r="U28" i="23"/>
  <c r="T28" i="23"/>
  <c r="S28" i="23"/>
  <c r="R28" i="23"/>
  <c r="Q28" i="23"/>
  <c r="D28" i="23"/>
  <c r="AH27" i="23"/>
  <c r="AG27" i="23"/>
  <c r="AC27" i="23"/>
  <c r="AB27" i="23"/>
  <c r="AA27" i="23"/>
  <c r="Z27" i="23"/>
  <c r="Y27" i="23"/>
  <c r="X27" i="23"/>
  <c r="W27" i="23"/>
  <c r="V27" i="23"/>
  <c r="U27" i="23"/>
  <c r="T27" i="23"/>
  <c r="S27" i="23"/>
  <c r="R27" i="23"/>
  <c r="Q27" i="23"/>
  <c r="D27" i="23"/>
  <c r="AJ25" i="23"/>
  <c r="AI25" i="23"/>
  <c r="AH25" i="23"/>
  <c r="AG25" i="23"/>
  <c r="AC25" i="23"/>
  <c r="AB25" i="23"/>
  <c r="AA25" i="23"/>
  <c r="Z25" i="23"/>
  <c r="Y25" i="23"/>
  <c r="X25" i="23"/>
  <c r="W25" i="23"/>
  <c r="V25" i="23"/>
  <c r="U25" i="23"/>
  <c r="T25" i="23"/>
  <c r="S25" i="23"/>
  <c r="R25" i="23"/>
  <c r="Q25" i="23"/>
  <c r="D25" i="23"/>
  <c r="AJ24" i="23"/>
  <c r="AI24" i="23"/>
  <c r="AH24" i="23"/>
  <c r="AG24" i="23"/>
  <c r="AC24" i="23"/>
  <c r="AB24" i="23"/>
  <c r="AA24" i="23"/>
  <c r="Z24" i="23"/>
  <c r="Y24" i="23"/>
  <c r="X24" i="23"/>
  <c r="W24" i="23"/>
  <c r="V24" i="23"/>
  <c r="U24" i="23"/>
  <c r="T24" i="23"/>
  <c r="S24" i="23"/>
  <c r="R24" i="23"/>
  <c r="Q24" i="23"/>
  <c r="D24" i="23"/>
  <c r="AI22" i="23"/>
  <c r="AG22" i="23"/>
  <c r="AC22" i="23"/>
  <c r="AB22" i="23"/>
  <c r="AA22" i="23"/>
  <c r="Z22" i="23"/>
  <c r="Y22" i="23"/>
  <c r="X22" i="23"/>
  <c r="W22" i="23"/>
  <c r="V22" i="23"/>
  <c r="U22" i="23"/>
  <c r="T22" i="23"/>
  <c r="S22" i="23"/>
  <c r="R22" i="23"/>
  <c r="Q22" i="23"/>
  <c r="D22" i="23"/>
  <c r="AJ21" i="23"/>
  <c r="AI21" i="23"/>
  <c r="AH21" i="23"/>
  <c r="AH39" i="23" s="1"/>
  <c r="AG21" i="23"/>
  <c r="AC21" i="23"/>
  <c r="AB21" i="23"/>
  <c r="AA21" i="23"/>
  <c r="Z21" i="23"/>
  <c r="Y21" i="23"/>
  <c r="X21" i="23"/>
  <c r="W21" i="23"/>
  <c r="V21" i="23"/>
  <c r="U21" i="23"/>
  <c r="T21" i="23"/>
  <c r="S21" i="23"/>
  <c r="R21" i="23"/>
  <c r="Q21" i="23"/>
  <c r="D21" i="23"/>
  <c r="AI20" i="23"/>
  <c r="AG20" i="23"/>
  <c r="AC20" i="23"/>
  <c r="AB20" i="23"/>
  <c r="AA20" i="23"/>
  <c r="Z20" i="23"/>
  <c r="Y20" i="23"/>
  <c r="X20" i="23"/>
  <c r="W20" i="23"/>
  <c r="V20" i="23"/>
  <c r="U20" i="23"/>
  <c r="T20" i="23"/>
  <c r="S20" i="23"/>
  <c r="R20" i="23"/>
  <c r="Q20" i="23"/>
  <c r="D20" i="23"/>
  <c r="AI19" i="23"/>
  <c r="AG19" i="23"/>
  <c r="AC19" i="23"/>
  <c r="AB19" i="23"/>
  <c r="AA19" i="23"/>
  <c r="Z19" i="23"/>
  <c r="Y19" i="23"/>
  <c r="X19" i="23"/>
  <c r="W19" i="23"/>
  <c r="V19" i="23"/>
  <c r="U19" i="23"/>
  <c r="T19" i="23"/>
  <c r="S19" i="23"/>
  <c r="R19" i="23"/>
  <c r="Q19" i="23"/>
  <c r="D19" i="23"/>
  <c r="AI17" i="23"/>
  <c r="AI39" i="23" s="1"/>
  <c r="AG17" i="23"/>
  <c r="AC17" i="23"/>
  <c r="AB17" i="23"/>
  <c r="AA17" i="23"/>
  <c r="Z17" i="23"/>
  <c r="Y17" i="23"/>
  <c r="X17" i="23"/>
  <c r="W17" i="23"/>
  <c r="V17" i="23"/>
  <c r="U17" i="23"/>
  <c r="T17" i="23"/>
  <c r="S17" i="23"/>
  <c r="R17" i="23"/>
  <c r="Q17" i="23"/>
  <c r="D17" i="23"/>
  <c r="AC15" i="23"/>
  <c r="AC39" i="23" s="1"/>
  <c r="G37" i="23" s="1"/>
  <c r="AB15" i="23"/>
  <c r="AA15" i="23"/>
  <c r="Z15" i="23"/>
  <c r="Y15" i="23"/>
  <c r="X15" i="23"/>
  <c r="W15" i="23"/>
  <c r="V15" i="23"/>
  <c r="V39" i="23" s="1"/>
  <c r="G24" i="23" s="1"/>
  <c r="U15" i="23"/>
  <c r="U39" i="23" s="1"/>
  <c r="G22" i="23" s="1"/>
  <c r="H22" i="23" s="1"/>
  <c r="T15" i="23"/>
  <c r="S15" i="23"/>
  <c r="R15" i="23"/>
  <c r="Q15" i="23"/>
  <c r="D15" i="23"/>
  <c r="H15" i="23" s="1"/>
  <c r="N14" i="23"/>
  <c r="B7" i="23"/>
  <c r="D6" i="23"/>
  <c r="G5" i="23"/>
  <c r="D5" i="23"/>
  <c r="D4" i="23"/>
  <c r="I38" i="18"/>
  <c r="D9" i="22"/>
  <c r="D5" i="22"/>
  <c r="B8" i="23" l="1"/>
  <c r="E34" i="26"/>
  <c r="H34" i="26" s="1"/>
  <c r="AJ39" i="23"/>
  <c r="Q39" i="23"/>
  <c r="G17" i="23" s="1"/>
  <c r="Y39" i="23"/>
  <c r="G28" i="23" s="1"/>
  <c r="R39" i="23"/>
  <c r="G19" i="23" s="1"/>
  <c r="H19" i="23" s="1"/>
  <c r="K19" i="23" s="1"/>
  <c r="L19" i="23" s="1"/>
  <c r="Z39" i="23"/>
  <c r="G30" i="23" s="1"/>
  <c r="AI39" i="25"/>
  <c r="AH39" i="25"/>
  <c r="AA39" i="23"/>
  <c r="G32" i="23" s="1"/>
  <c r="H32" i="23" s="1"/>
  <c r="H37" i="23"/>
  <c r="AG39" i="25"/>
  <c r="AG39" i="24"/>
  <c r="W39" i="23"/>
  <c r="G25" i="23" s="1"/>
  <c r="H25" i="23" s="1"/>
  <c r="X39" i="23"/>
  <c r="G27" i="23" s="1"/>
  <c r="H27" i="23" s="1"/>
  <c r="K27" i="23" s="1"/>
  <c r="L27" i="23" s="1"/>
  <c r="S39" i="23"/>
  <c r="G20" i="23" s="1"/>
  <c r="H20" i="23" s="1"/>
  <c r="T39" i="23"/>
  <c r="G21" i="23" s="1"/>
  <c r="H21" i="23" s="1"/>
  <c r="AB39" i="23"/>
  <c r="G36" i="23" s="1"/>
  <c r="H36" i="23" s="1"/>
  <c r="AG39" i="23"/>
  <c r="AI39" i="24"/>
  <c r="AJ39" i="25"/>
  <c r="R39" i="25"/>
  <c r="G19" i="25" s="1"/>
  <c r="H19" i="25" s="1"/>
  <c r="Z39" i="25"/>
  <c r="G30" i="25" s="1"/>
  <c r="H30" i="25" s="1"/>
  <c r="U39" i="25"/>
  <c r="G22" i="25" s="1"/>
  <c r="H22" i="25" s="1"/>
  <c r="AC39" i="25"/>
  <c r="G37" i="25" s="1"/>
  <c r="H37" i="25" s="1"/>
  <c r="V39" i="25"/>
  <c r="G24" i="25" s="1"/>
  <c r="H24" i="25" s="1"/>
  <c r="T39" i="25"/>
  <c r="G21" i="25" s="1"/>
  <c r="H21" i="25" s="1"/>
  <c r="K21" i="25" s="1"/>
  <c r="L21" i="25" s="1"/>
  <c r="AB39" i="25"/>
  <c r="G36" i="25" s="1"/>
  <c r="H36" i="25" s="1"/>
  <c r="S39" i="25"/>
  <c r="G20" i="25" s="1"/>
  <c r="H20" i="25" s="1"/>
  <c r="K20" i="25" s="1"/>
  <c r="L20" i="25" s="1"/>
  <c r="AA39" i="25"/>
  <c r="G32" i="25" s="1"/>
  <c r="H32" i="25" s="1"/>
  <c r="K32" i="25" s="1"/>
  <c r="W39" i="25"/>
  <c r="G25" i="25" s="1"/>
  <c r="H25" i="25" s="1"/>
  <c r="E33" i="17"/>
  <c r="T39" i="24"/>
  <c r="G21" i="24" s="1"/>
  <c r="H21" i="24" s="1"/>
  <c r="K21" i="24" s="1"/>
  <c r="L21" i="24" s="1"/>
  <c r="AB39" i="24"/>
  <c r="G36" i="24" s="1"/>
  <c r="H36" i="24" s="1"/>
  <c r="U39" i="24"/>
  <c r="G22" i="24" s="1"/>
  <c r="H22" i="24" s="1"/>
  <c r="AC39" i="24"/>
  <c r="G37" i="24" s="1"/>
  <c r="AH39" i="24"/>
  <c r="Q39" i="24"/>
  <c r="G17" i="24" s="1"/>
  <c r="Y39" i="24"/>
  <c r="G28" i="24" s="1"/>
  <c r="H28" i="24"/>
  <c r="K28" i="24" s="1"/>
  <c r="L28" i="24" s="1"/>
  <c r="H17" i="24"/>
  <c r="K17" i="24" s="1"/>
  <c r="L17" i="24" s="1"/>
  <c r="X39" i="24"/>
  <c r="G27" i="24" s="1"/>
  <c r="H27" i="24" s="1"/>
  <c r="R39" i="24"/>
  <c r="G19" i="24" s="1"/>
  <c r="H19" i="24" s="1"/>
  <c r="K19" i="24" s="1"/>
  <c r="L19" i="24" s="1"/>
  <c r="Z39" i="24"/>
  <c r="G30" i="24" s="1"/>
  <c r="H30" i="24" s="1"/>
  <c r="K30" i="24" s="1"/>
  <c r="L30" i="24" s="1"/>
  <c r="V39" i="24"/>
  <c r="G24" i="24" s="1"/>
  <c r="H24" i="24" s="1"/>
  <c r="W39" i="24"/>
  <c r="G25" i="24" s="1"/>
  <c r="H25" i="24" s="1"/>
  <c r="S39" i="24"/>
  <c r="G20" i="24" s="1"/>
  <c r="H20" i="24" s="1"/>
  <c r="AA39" i="24"/>
  <c r="G32" i="24" s="1"/>
  <c r="H32" i="24" s="1"/>
  <c r="E24" i="17"/>
  <c r="E26" i="17"/>
  <c r="E25" i="17"/>
  <c r="K15" i="25"/>
  <c r="K34" i="25"/>
  <c r="L34" i="25" s="1"/>
  <c r="K17" i="25"/>
  <c r="L17" i="25" s="1"/>
  <c r="H27" i="25"/>
  <c r="K27" i="25" s="1"/>
  <c r="H28" i="25"/>
  <c r="B8" i="25"/>
  <c r="K25" i="24"/>
  <c r="L25" i="24" s="1"/>
  <c r="K15" i="24"/>
  <c r="L15" i="24"/>
  <c r="K34" i="24"/>
  <c r="L34" i="24"/>
  <c r="H37" i="24"/>
  <c r="D7" i="24"/>
  <c r="E15" i="17"/>
  <c r="E16" i="17"/>
  <c r="K21" i="23"/>
  <c r="L21" i="23" s="1"/>
  <c r="H17" i="23"/>
  <c r="K37" i="23"/>
  <c r="L37" i="23"/>
  <c r="H28" i="23"/>
  <c r="H30" i="23"/>
  <c r="K28" i="23"/>
  <c r="K22" i="23"/>
  <c r="L22" i="23" s="1"/>
  <c r="K25" i="23"/>
  <c r="L25" i="23" s="1"/>
  <c r="K15" i="23"/>
  <c r="L15" i="23" s="1"/>
  <c r="H24" i="23"/>
  <c r="K34" i="23"/>
  <c r="L34" i="23"/>
  <c r="D7" i="23"/>
  <c r="E5" i="17"/>
  <c r="E4" i="17"/>
  <c r="B9" i="23" l="1"/>
  <c r="E35" i="26"/>
  <c r="K27" i="24"/>
  <c r="L27" i="24" s="1"/>
  <c r="K19" i="25"/>
  <c r="L19" i="25" s="1"/>
  <c r="L32" i="25"/>
  <c r="B9" i="25"/>
  <c r="E34" i="17"/>
  <c r="K25" i="25"/>
  <c r="L25" i="25" s="1"/>
  <c r="K37" i="25"/>
  <c r="L37" i="25" s="1"/>
  <c r="L27" i="25"/>
  <c r="K28" i="25"/>
  <c r="L28" i="25" s="1"/>
  <c r="K22" i="25"/>
  <c r="L22" i="25" s="1"/>
  <c r="K30" i="25"/>
  <c r="L30" i="25" s="1"/>
  <c r="L15" i="25"/>
  <c r="K36" i="25"/>
  <c r="L36" i="25" s="1"/>
  <c r="K24" i="25"/>
  <c r="L24" i="25" s="1"/>
  <c r="K36" i="24"/>
  <c r="L36" i="24" s="1"/>
  <c r="K24" i="24"/>
  <c r="L24" i="24" s="1"/>
  <c r="K37" i="24"/>
  <c r="L37" i="24" s="1"/>
  <c r="K32" i="24"/>
  <c r="L32" i="24" s="1"/>
  <c r="K22" i="24"/>
  <c r="K20" i="24"/>
  <c r="L20" i="24" s="1"/>
  <c r="K30" i="23"/>
  <c r="L30" i="23" s="1"/>
  <c r="L28" i="23"/>
  <c r="K36" i="23"/>
  <c r="L36" i="23" s="1"/>
  <c r="K20" i="23"/>
  <c r="L20" i="23" s="1"/>
  <c r="K17" i="23"/>
  <c r="L17" i="23" s="1"/>
  <c r="K24" i="23"/>
  <c r="L24" i="23"/>
  <c r="K32" i="23"/>
  <c r="L32" i="23" s="1"/>
  <c r="E40" i="17"/>
  <c r="H32" i="17"/>
  <c r="H31" i="17"/>
  <c r="B7" i="18"/>
  <c r="H22" i="17"/>
  <c r="H33" i="17"/>
  <c r="H14" i="17"/>
  <c r="H13" i="17"/>
  <c r="H23" i="17"/>
  <c r="E3" i="17"/>
  <c r="K40" i="23" l="1"/>
  <c r="E36" i="26"/>
  <c r="E38" i="26" s="1"/>
  <c r="E17" i="17"/>
  <c r="E6" i="17"/>
  <c r="E25" i="26"/>
  <c r="H25" i="26" s="1"/>
  <c r="K40" i="25"/>
  <c r="E35" i="17"/>
  <c r="E37" i="17" s="1"/>
  <c r="K38" i="24"/>
  <c r="E27" i="17" s="1"/>
  <c r="K38" i="25"/>
  <c r="E36" i="17" s="1"/>
  <c r="L22" i="24"/>
  <c r="K38" i="23"/>
  <c r="E18" i="17" s="1"/>
  <c r="H15" i="17"/>
  <c r="B8" i="18"/>
  <c r="E26" i="26" s="1"/>
  <c r="H24" i="17"/>
  <c r="E28" i="17"/>
  <c r="AG34" i="18"/>
  <c r="AH32" i="18"/>
  <c r="AG32" i="18"/>
  <c r="AH30" i="18"/>
  <c r="AG30" i="18"/>
  <c r="AI34" i="18"/>
  <c r="AJ32" i="18"/>
  <c r="AI32" i="18"/>
  <c r="AJ30" i="18"/>
  <c r="AI30" i="18"/>
  <c r="AJ25" i="18"/>
  <c r="AI25" i="18"/>
  <c r="AJ24" i="18"/>
  <c r="AI24" i="18"/>
  <c r="AI20" i="18"/>
  <c r="AI19" i="18"/>
  <c r="AI17" i="18"/>
  <c r="AH25" i="18"/>
  <c r="AH24" i="18"/>
  <c r="AG24" i="18"/>
  <c r="AG25" i="18"/>
  <c r="AG20" i="18"/>
  <c r="AG19" i="18"/>
  <c r="AG17" i="18"/>
  <c r="AH21" i="18"/>
  <c r="AG21" i="18"/>
  <c r="AG22" i="18"/>
  <c r="AI21" i="18"/>
  <c r="AJ21" i="18"/>
  <c r="AI22" i="18"/>
  <c r="AJ28" i="18"/>
  <c r="AI28" i="18"/>
  <c r="AH27" i="18"/>
  <c r="AG27" i="18"/>
  <c r="W25" i="18"/>
  <c r="V25" i="18"/>
  <c r="U25" i="18"/>
  <c r="T25" i="18"/>
  <c r="S25" i="18"/>
  <c r="R25" i="18"/>
  <c r="Q25" i="18"/>
  <c r="W24" i="18"/>
  <c r="U24" i="18"/>
  <c r="T24" i="18"/>
  <c r="S24" i="18"/>
  <c r="R24" i="18"/>
  <c r="Q24" i="18"/>
  <c r="D25" i="18"/>
  <c r="D24" i="18"/>
  <c r="E7" i="17" l="1"/>
  <c r="AJ39" i="18"/>
  <c r="AH39" i="18"/>
  <c r="AG39" i="18"/>
  <c r="AI39" i="18"/>
  <c r="D37" i="18"/>
  <c r="D36" i="18"/>
  <c r="D32" i="18"/>
  <c r="D30" i="18"/>
  <c r="D28" i="18"/>
  <c r="D27" i="18"/>
  <c r="D21" i="18"/>
  <c r="D34" i="18"/>
  <c r="H34" i="18" s="1"/>
  <c r="D17" i="18"/>
  <c r="D22" i="18"/>
  <c r="D20" i="18"/>
  <c r="D19" i="18"/>
  <c r="D15" i="18"/>
  <c r="H15" i="18" s="1"/>
  <c r="C38" i="18"/>
  <c r="B38" i="18"/>
  <c r="W32" i="18"/>
  <c r="V32" i="18"/>
  <c r="AC32" i="18"/>
  <c r="AA32" i="18"/>
  <c r="Z32" i="18"/>
  <c r="Y32" i="18"/>
  <c r="Q32" i="18"/>
  <c r="U32" i="18"/>
  <c r="T32" i="18"/>
  <c r="S32" i="18"/>
  <c r="R32" i="18"/>
  <c r="W30" i="18"/>
  <c r="AC30" i="18"/>
  <c r="AA30" i="18"/>
  <c r="Z30" i="18"/>
  <c r="Y30" i="18"/>
  <c r="X30" i="18"/>
  <c r="Q30" i="18"/>
  <c r="U30" i="18"/>
  <c r="T30" i="18"/>
  <c r="S30" i="18"/>
  <c r="R30" i="18"/>
  <c r="W28" i="18"/>
  <c r="V28" i="18"/>
  <c r="Y28" i="18"/>
  <c r="X28" i="18"/>
  <c r="Q28" i="18"/>
  <c r="U28" i="18"/>
  <c r="T28" i="18"/>
  <c r="S28" i="18"/>
  <c r="R28" i="18"/>
  <c r="V27" i="18"/>
  <c r="Y27" i="18"/>
  <c r="X27" i="18"/>
  <c r="Q27" i="18"/>
  <c r="U27" i="18"/>
  <c r="T27" i="18"/>
  <c r="S27" i="18"/>
  <c r="R27" i="18"/>
  <c r="W34" i="18"/>
  <c r="V34" i="18"/>
  <c r="AC34" i="18"/>
  <c r="AB34" i="18"/>
  <c r="AA34" i="18"/>
  <c r="Z34" i="18"/>
  <c r="Y34" i="18"/>
  <c r="X34" i="18"/>
  <c r="Q34" i="18"/>
  <c r="U34" i="18"/>
  <c r="T34" i="18"/>
  <c r="S34" i="18"/>
  <c r="R34" i="18"/>
  <c r="Q17" i="18"/>
  <c r="W22" i="18"/>
  <c r="AC22" i="18"/>
  <c r="AB22" i="18"/>
  <c r="AA22" i="18"/>
  <c r="Z22" i="18"/>
  <c r="Y22" i="18"/>
  <c r="Q22" i="18"/>
  <c r="U22" i="18"/>
  <c r="T22" i="18"/>
  <c r="S22" i="18"/>
  <c r="R22" i="18"/>
  <c r="AC21" i="18"/>
  <c r="AB21" i="18"/>
  <c r="AA21" i="18"/>
  <c r="Z21" i="18"/>
  <c r="X21" i="18"/>
  <c r="Q21" i="18"/>
  <c r="U21" i="18"/>
  <c r="T21" i="18"/>
  <c r="S21" i="18"/>
  <c r="R21" i="18"/>
  <c r="Q20" i="18"/>
  <c r="U20" i="18"/>
  <c r="S20" i="18"/>
  <c r="R20" i="18"/>
  <c r="Q19" i="18"/>
  <c r="U19" i="18"/>
  <c r="S19" i="18"/>
  <c r="R19" i="18"/>
  <c r="W15" i="18"/>
  <c r="V15" i="18"/>
  <c r="AC15" i="18"/>
  <c r="AB15" i="18"/>
  <c r="AA15" i="18"/>
  <c r="Z15" i="18"/>
  <c r="Y15" i="18"/>
  <c r="X15" i="18"/>
  <c r="Q15" i="18"/>
  <c r="U15" i="18"/>
  <c r="T15" i="18"/>
  <c r="S15" i="18"/>
  <c r="R15" i="18"/>
  <c r="N14" i="18"/>
  <c r="G5" i="18"/>
  <c r="D5" i="18"/>
  <c r="D4" i="18"/>
  <c r="B9" i="18" s="1"/>
  <c r="E27" i="26" s="1"/>
  <c r="E8" i="17" l="1"/>
  <c r="Q39" i="18"/>
  <c r="G17" i="18" s="1"/>
  <c r="H17" i="18" s="1"/>
  <c r="K34" i="18"/>
  <c r="L34" i="18" s="1"/>
  <c r="K15" i="18"/>
  <c r="D7" i="18"/>
  <c r="L15" i="18" l="1"/>
  <c r="E19" i="17"/>
  <c r="K17" i="18"/>
  <c r="L17" i="18" s="1"/>
  <c r="AB17" i="18" l="1"/>
  <c r="AC17" i="18"/>
  <c r="Z17" i="18"/>
  <c r="AA17" i="18"/>
  <c r="X17" i="18"/>
  <c r="Y17" i="18"/>
  <c r="V17" i="18"/>
  <c r="W17" i="18"/>
  <c r="T17" i="18"/>
  <c r="U17" i="18"/>
  <c r="U39" i="18" s="1"/>
  <c r="G22" i="18" s="1"/>
  <c r="H22" i="18" s="1"/>
  <c r="K22" i="18" s="1"/>
  <c r="R17" i="18"/>
  <c r="R39" i="18" s="1"/>
  <c r="G19" i="18" s="1"/>
  <c r="H19" i="18" s="1"/>
  <c r="K19" i="18" s="1"/>
  <c r="L19" i="18" s="1"/>
  <c r="S17" i="18"/>
  <c r="S39" i="18" s="1"/>
  <c r="G20" i="18" s="1"/>
  <c r="H20" i="18" s="1"/>
  <c r="K20" i="18" s="1"/>
  <c r="L20" i="18" s="1"/>
  <c r="AC20" i="18" s="1"/>
  <c r="Z19" i="18"/>
  <c r="H6" i="17"/>
  <c r="E41" i="17"/>
  <c r="E42" i="17" s="1"/>
  <c r="E43" i="17" s="1"/>
  <c r="E44" i="17" s="1"/>
  <c r="K1" i="17"/>
  <c r="AA20" i="18" l="1"/>
  <c r="AB20" i="18"/>
  <c r="X20" i="18"/>
  <c r="Z20" i="18"/>
  <c r="Y20" i="18"/>
  <c r="T20" i="18"/>
  <c r="AB19" i="18"/>
  <c r="AC19" i="18"/>
  <c r="T19" i="18"/>
  <c r="AA19" i="18"/>
  <c r="Y19" i="18"/>
  <c r="X19" i="18"/>
  <c r="H40" i="17"/>
  <c r="E30" i="16"/>
  <c r="H41" i="17"/>
  <c r="E31" i="16"/>
  <c r="H42" i="17"/>
  <c r="V19" i="18"/>
  <c r="W19" i="18"/>
  <c r="W21" i="18"/>
  <c r="W20" i="18"/>
  <c r="V20" i="18"/>
  <c r="L22" i="18"/>
  <c r="H5" i="17"/>
  <c r="H4" i="17"/>
  <c r="X22" i="18" l="1"/>
  <c r="V22" i="18"/>
  <c r="T39" i="18"/>
  <c r="G21" i="18" s="1"/>
  <c r="H21" i="18" s="1"/>
  <c r="K21" i="18" s="1"/>
  <c r="L21" i="18" s="1"/>
  <c r="E32" i="16"/>
  <c r="H31" i="16"/>
  <c r="H30" i="16"/>
  <c r="Y21" i="18" l="1"/>
  <c r="V21" i="18"/>
  <c r="E33" i="16"/>
  <c r="E34" i="16"/>
  <c r="H32" i="16"/>
  <c r="V24" i="18" l="1"/>
  <c r="V30" i="18" l="1"/>
  <c r="V39" i="18" s="1"/>
  <c r="G24" i="18" s="1"/>
  <c r="H24" i="18" s="1"/>
  <c r="W27" i="18"/>
  <c r="W39" i="18" s="1"/>
  <c r="G25" i="18" s="1"/>
  <c r="H25" i="18" s="1"/>
  <c r="K25" i="18" s="1"/>
  <c r="L25" i="18" l="1"/>
  <c r="K24" i="18"/>
  <c r="AA25" i="18" l="1"/>
  <c r="AB25" i="18"/>
  <c r="Y25" i="18"/>
  <c r="Z25" i="18"/>
  <c r="AC25" i="18"/>
  <c r="X25" i="18"/>
  <c r="L24" i="18"/>
  <c r="AB24" i="18" l="1"/>
  <c r="AC24" i="18"/>
  <c r="Z24" i="18"/>
  <c r="AA24" i="18"/>
  <c r="X24" i="18"/>
  <c r="Y24" i="18"/>
  <c r="Y39" i="18" s="1"/>
  <c r="G28" i="18" s="1"/>
  <c r="H28" i="18" s="1"/>
  <c r="AC27" i="18" l="1"/>
  <c r="K28" i="18"/>
  <c r="L28" i="18" s="1"/>
  <c r="Z27" i="18"/>
  <c r="AA27" i="18"/>
  <c r="AB28" i="18" l="1"/>
  <c r="AC28" i="18"/>
  <c r="AC39" i="18" s="1"/>
  <c r="G37" i="18" s="1"/>
  <c r="H37" i="18" s="1"/>
  <c r="K37" i="18" s="1"/>
  <c r="L37" i="18" s="1"/>
  <c r="Z28" i="18"/>
  <c r="Z39" i="18" s="1"/>
  <c r="G30" i="18" s="1"/>
  <c r="H30" i="18" s="1"/>
  <c r="K30" i="18" s="1"/>
  <c r="L30" i="18" s="1"/>
  <c r="AB30" i="18" s="1"/>
  <c r="AA28" i="18"/>
  <c r="AA39" i="18" s="1"/>
  <c r="G32" i="18" s="1"/>
  <c r="H32" i="18" s="1"/>
  <c r="K32" i="18" l="1"/>
  <c r="L32" i="18" l="1"/>
  <c r="X32" i="18" l="1"/>
  <c r="X39" i="18" s="1"/>
  <c r="G27" i="18" s="1"/>
  <c r="H27" i="18" s="1"/>
  <c r="K27" i="18" s="1"/>
  <c r="L27" i="18" s="1"/>
  <c r="AB27" i="18" s="1"/>
  <c r="AB32" i="18"/>
  <c r="AB39" i="18" l="1"/>
  <c r="G36" i="18" s="1"/>
  <c r="H36" i="18" s="1"/>
  <c r="K36" i="18" s="1"/>
  <c r="L36" i="18" s="1"/>
  <c r="K38" i="18" l="1"/>
  <c r="K40" i="18" l="1"/>
  <c r="E28" i="26"/>
  <c r="E9" i="17"/>
  <c r="E45" i="17" s="1"/>
  <c r="E46" i="17" s="1"/>
  <c r="E29" i="26" l="1"/>
  <c r="E64" i="26"/>
  <c r="E65" i="26" s="1"/>
  <c r="E10" i="17"/>
</calcChain>
</file>

<file path=xl/comments1.xml><?xml version="1.0" encoding="utf-8"?>
<comments xmlns="http://schemas.openxmlformats.org/spreadsheetml/2006/main">
  <authors>
    <author>Jay Dorsey</author>
  </authors>
  <commentList>
    <comment ref="B3" authorId="0">
      <text>
        <r>
          <rPr>
            <b/>
            <sz val="9"/>
            <color indexed="81"/>
            <rFont val="Tahoma"/>
            <family val="2"/>
          </rPr>
          <t>Match to delineated drainage area in SWP3</t>
        </r>
        <r>
          <rPr>
            <sz val="9"/>
            <color indexed="81"/>
            <rFont val="Tahoma"/>
            <family val="2"/>
          </rPr>
          <t xml:space="preserve">
</t>
        </r>
      </text>
    </comment>
    <comment ref="B4" authorId="0">
      <text>
        <r>
          <rPr>
            <b/>
            <sz val="9"/>
            <color indexed="81"/>
            <rFont val="Tahoma"/>
            <family val="2"/>
          </rPr>
          <t>Report drainage area to the nearest 0.01 acre</t>
        </r>
      </text>
    </comment>
    <comment ref="B5" authorId="0">
      <text>
        <r>
          <rPr>
            <b/>
            <sz val="9"/>
            <color indexed="81"/>
            <rFont val="Tahoma"/>
            <family val="2"/>
          </rPr>
          <t>Report drainage area to the nearest 0.01 acre</t>
        </r>
        <r>
          <rPr>
            <sz val="9"/>
            <color indexed="81"/>
            <rFont val="Tahoma"/>
            <family val="2"/>
          </rPr>
          <t xml:space="preserve">
</t>
        </r>
      </text>
    </comment>
  </commentList>
</comments>
</file>

<file path=xl/comments2.xml><?xml version="1.0" encoding="utf-8"?>
<comments xmlns="http://schemas.openxmlformats.org/spreadsheetml/2006/main">
  <authors>
    <author>Jay Dorsey</author>
  </authors>
  <commentList>
    <comment ref="B3" authorId="0">
      <text>
        <r>
          <rPr>
            <b/>
            <sz val="9"/>
            <color indexed="81"/>
            <rFont val="Tahoma"/>
            <family val="2"/>
          </rPr>
          <t>Match to delineated drainage area in SWP3</t>
        </r>
        <r>
          <rPr>
            <sz val="9"/>
            <color indexed="81"/>
            <rFont val="Tahoma"/>
            <family val="2"/>
          </rPr>
          <t xml:space="preserve">
</t>
        </r>
      </text>
    </comment>
    <comment ref="B4" authorId="0">
      <text>
        <r>
          <rPr>
            <b/>
            <sz val="9"/>
            <color indexed="81"/>
            <rFont val="Tahoma"/>
            <family val="2"/>
          </rPr>
          <t>Report drainage area to the nearest 0.01 acre</t>
        </r>
      </text>
    </comment>
    <comment ref="B5" authorId="0">
      <text>
        <r>
          <rPr>
            <b/>
            <sz val="9"/>
            <color indexed="81"/>
            <rFont val="Tahoma"/>
            <family val="2"/>
          </rPr>
          <t>Report drainage area to the nearest 0.01 acre</t>
        </r>
        <r>
          <rPr>
            <sz val="9"/>
            <color indexed="81"/>
            <rFont val="Tahoma"/>
            <family val="2"/>
          </rPr>
          <t xml:space="preserve">
</t>
        </r>
      </text>
    </comment>
  </commentList>
</comments>
</file>

<file path=xl/comments3.xml><?xml version="1.0" encoding="utf-8"?>
<comments xmlns="http://schemas.openxmlformats.org/spreadsheetml/2006/main">
  <authors>
    <author>Jay Dorsey</author>
  </authors>
  <commentList>
    <comment ref="B3" authorId="0">
      <text>
        <r>
          <rPr>
            <b/>
            <sz val="9"/>
            <color indexed="81"/>
            <rFont val="Tahoma"/>
            <family val="2"/>
          </rPr>
          <t>Match to delineated drainage area in SWP3</t>
        </r>
        <r>
          <rPr>
            <sz val="9"/>
            <color indexed="81"/>
            <rFont val="Tahoma"/>
            <family val="2"/>
          </rPr>
          <t xml:space="preserve">
</t>
        </r>
      </text>
    </comment>
    <comment ref="B4" authorId="0">
      <text>
        <r>
          <rPr>
            <b/>
            <sz val="9"/>
            <color indexed="81"/>
            <rFont val="Tahoma"/>
            <family val="2"/>
          </rPr>
          <t>Report drainage area to the nearest 0.01 acre</t>
        </r>
      </text>
    </comment>
    <comment ref="B5" authorId="0">
      <text>
        <r>
          <rPr>
            <b/>
            <sz val="9"/>
            <color indexed="81"/>
            <rFont val="Tahoma"/>
            <family val="2"/>
          </rPr>
          <t>Report drainage area to the nearest 0.01 acre</t>
        </r>
        <r>
          <rPr>
            <sz val="9"/>
            <color indexed="81"/>
            <rFont val="Tahoma"/>
            <family val="2"/>
          </rPr>
          <t xml:space="preserve">
</t>
        </r>
      </text>
    </comment>
  </commentList>
</comments>
</file>

<file path=xl/comments4.xml><?xml version="1.0" encoding="utf-8"?>
<comments xmlns="http://schemas.openxmlformats.org/spreadsheetml/2006/main">
  <authors>
    <author>Jay Dorsey</author>
  </authors>
  <commentList>
    <comment ref="B3" authorId="0">
      <text>
        <r>
          <rPr>
            <b/>
            <sz val="9"/>
            <color indexed="81"/>
            <rFont val="Tahoma"/>
            <family val="2"/>
          </rPr>
          <t>Match to delineated drainage area in SWP3</t>
        </r>
        <r>
          <rPr>
            <sz val="9"/>
            <color indexed="81"/>
            <rFont val="Tahoma"/>
            <family val="2"/>
          </rPr>
          <t xml:space="preserve">
</t>
        </r>
      </text>
    </comment>
    <comment ref="B4" authorId="0">
      <text>
        <r>
          <rPr>
            <b/>
            <sz val="9"/>
            <color indexed="81"/>
            <rFont val="Tahoma"/>
            <family val="2"/>
          </rPr>
          <t>Report drainage area to the nearest 0.01 acre</t>
        </r>
      </text>
    </comment>
    <comment ref="B5" authorId="0">
      <text>
        <r>
          <rPr>
            <b/>
            <sz val="9"/>
            <color indexed="81"/>
            <rFont val="Tahoma"/>
            <family val="2"/>
          </rPr>
          <t>Report drainage area to the nearest 0.01 acre</t>
        </r>
        <r>
          <rPr>
            <sz val="9"/>
            <color indexed="81"/>
            <rFont val="Tahoma"/>
            <family val="2"/>
          </rPr>
          <t xml:space="preserve">
</t>
        </r>
      </text>
    </comment>
  </commentList>
</comments>
</file>

<file path=xl/sharedStrings.xml><?xml version="1.0" encoding="utf-8"?>
<sst xmlns="http://schemas.openxmlformats.org/spreadsheetml/2006/main" count="1109" uniqueCount="208">
  <si>
    <t>data input cells</t>
  </si>
  <si>
    <t>calculation cells</t>
  </si>
  <si>
    <t>constant values</t>
  </si>
  <si>
    <t>Totals</t>
  </si>
  <si>
    <t>Description of Credit</t>
  </si>
  <si>
    <t>N/A</t>
  </si>
  <si>
    <t>Apply Runoff Reduction Practices</t>
  </si>
  <si>
    <t>Runoff Reduction Practice</t>
  </si>
  <si>
    <t>Downstream Practice</t>
  </si>
  <si>
    <t>Subtract 100% of the provided storage volume.</t>
  </si>
  <si>
    <t>Simple Disconnection to C/D Soils</t>
  </si>
  <si>
    <t>To Rain Garden</t>
  </si>
  <si>
    <t>To Rainwater Harvesting</t>
  </si>
  <si>
    <t>Sheetflow to Conservation Area with A/B Soils</t>
  </si>
  <si>
    <t>Sheetflow to Conservation Area with C/D Soils</t>
  </si>
  <si>
    <t>% Credit</t>
  </si>
  <si>
    <t>Reduce volume conveyed to conservation area by 0.04 cu. ft per sq. ft. of conservation area.</t>
  </si>
  <si>
    <t>Reduce volume conveyed to conservation area by 0.09 cu. ft per sq. ft. of conservation area.</t>
  </si>
  <si>
    <t>To Stormwater Planter</t>
  </si>
  <si>
    <t>Permeable Pavement</t>
  </si>
  <si>
    <t>Bioretention</t>
  </si>
  <si>
    <t>Grass Swale C/D Soils</t>
  </si>
  <si>
    <t>1. Green (Vegetated) Roof</t>
  </si>
  <si>
    <t>Green Roof</t>
  </si>
  <si>
    <t>Grass Swale A/B Soils or Compost Amended C/D Soils</t>
  </si>
  <si>
    <t>Simple Disconnection to A/B Soils or Amended C/D Soils</t>
  </si>
  <si>
    <t xml:space="preserve">Project Name: </t>
  </si>
  <si>
    <t xml:space="preserve">Project Location: </t>
  </si>
  <si>
    <t>Street address (or street name and nearest intersection)</t>
  </si>
  <si>
    <t>City, state, zip code</t>
  </si>
  <si>
    <t xml:space="preserve">Project Latitude: </t>
  </si>
  <si>
    <t>Enter latitude at entrance to site in decimal degrees (format: 40.947544)</t>
  </si>
  <si>
    <t xml:space="preserve">Project Longitude: </t>
  </si>
  <si>
    <t>Enter longitude at entrance to site in decimal degrees (format: -81.465240)</t>
  </si>
  <si>
    <t xml:space="preserve">NPDES Permit Applicant: </t>
  </si>
  <si>
    <t>Name of design engineer</t>
  </si>
  <si>
    <t xml:space="preserve">Date: </t>
  </si>
  <si>
    <t>mm/dd/yyyy</t>
  </si>
  <si>
    <t>acres</t>
  </si>
  <si>
    <t>=</t>
  </si>
  <si>
    <r>
      <t>ft</t>
    </r>
    <r>
      <rPr>
        <b/>
        <vertAlign val="superscript"/>
        <sz val="11"/>
        <color theme="1"/>
        <rFont val="Calibri"/>
        <family val="2"/>
        <scheme val="minor"/>
      </rPr>
      <t>2</t>
    </r>
  </si>
  <si>
    <t>Report to the nearest 0.01 acre; include any drainage from off-site</t>
  </si>
  <si>
    <t>%</t>
  </si>
  <si>
    <t xml:space="preserve">Water Quality Volume, WQv = </t>
  </si>
  <si>
    <r>
      <t>ft</t>
    </r>
    <r>
      <rPr>
        <b/>
        <vertAlign val="superscript"/>
        <sz val="11"/>
        <color theme="1"/>
        <rFont val="Calibri"/>
        <family val="2"/>
        <scheme val="minor"/>
      </rPr>
      <t>3</t>
    </r>
  </si>
  <si>
    <t>Project Information &amp; Water Quality Volume Calculation</t>
  </si>
  <si>
    <t xml:space="preserve">Volumetric Runoff Coefficient, Rv = </t>
  </si>
  <si>
    <t>Rv = 0.05 + 0.9*i</t>
  </si>
  <si>
    <t>WQv = Rv*P*A, P = 0.90"</t>
  </si>
  <si>
    <t>Subwatershed Summary</t>
  </si>
  <si>
    <t xml:space="preserve">Runoff Reduction Volume, RRv = </t>
  </si>
  <si>
    <r>
      <t>ft</t>
    </r>
    <r>
      <rPr>
        <b/>
        <vertAlign val="superscript"/>
        <sz val="10"/>
        <color theme="1"/>
        <rFont val="Calibri"/>
        <family val="2"/>
        <scheme val="minor"/>
      </rPr>
      <t>2</t>
    </r>
  </si>
  <si>
    <r>
      <t>ft</t>
    </r>
    <r>
      <rPr>
        <b/>
        <vertAlign val="superscript"/>
        <sz val="10"/>
        <color theme="1"/>
        <rFont val="Calibri"/>
        <family val="2"/>
        <scheme val="minor"/>
      </rPr>
      <t>3</t>
    </r>
  </si>
  <si>
    <t>Impervious Cover in Contributing Drainage Area</t>
  </si>
  <si>
    <t>Pervious Cover in Contributing Drainage Area</t>
  </si>
  <si>
    <t>Volume Received from Upstream Practices</t>
  </si>
  <si>
    <t>Total Volume Received by Practice</t>
  </si>
  <si>
    <t>Volume Received by Practice</t>
  </si>
  <si>
    <t>Disconnection Area of Practice</t>
  </si>
  <si>
    <t>Storage Volume Provided by Practice</t>
  </si>
  <si>
    <t>Runoff Reduction Volume</t>
  </si>
  <si>
    <t>Remaining Volume</t>
  </si>
  <si>
    <t>Grass Swale A/B Soils or Amended C/D Soils</t>
  </si>
  <si>
    <t>Downstream Options - no disconnection</t>
  </si>
  <si>
    <t>Downstream Options - no disconnection or RWH</t>
  </si>
  <si>
    <t>Downstream Options - All Practices exc RWH</t>
  </si>
  <si>
    <t>5. Grass Swale</t>
  </si>
  <si>
    <t>6. Bioretention</t>
  </si>
  <si>
    <t>Area A</t>
  </si>
  <si>
    <t>Area B</t>
  </si>
  <si>
    <t>Area C</t>
  </si>
  <si>
    <t>Area D</t>
  </si>
  <si>
    <t>Project Totals</t>
  </si>
  <si>
    <t xml:space="preserve">Imperviousness Fraction, i = </t>
  </si>
  <si>
    <r>
      <t xml:space="preserve"> Remaining Water Quality Volume, WQv</t>
    </r>
    <r>
      <rPr>
        <b/>
        <vertAlign val="subscript"/>
        <sz val="10"/>
        <color theme="1"/>
        <rFont val="Calibri"/>
        <family val="2"/>
        <scheme val="minor"/>
      </rPr>
      <t>R</t>
    </r>
    <r>
      <rPr>
        <b/>
        <sz val="10"/>
        <color theme="1"/>
        <rFont val="Calibri"/>
        <family val="2"/>
        <scheme val="minor"/>
      </rPr>
      <t xml:space="preserve"> = </t>
    </r>
  </si>
  <si>
    <r>
      <t>Drainage Area, A</t>
    </r>
    <r>
      <rPr>
        <b/>
        <vertAlign val="subscript"/>
        <sz val="10"/>
        <color theme="1"/>
        <rFont val="Calibri"/>
        <family val="2"/>
        <scheme val="minor"/>
      </rPr>
      <t>total</t>
    </r>
    <r>
      <rPr>
        <b/>
        <sz val="10"/>
        <color theme="1"/>
        <rFont val="Calibri"/>
        <family val="2"/>
        <scheme val="minor"/>
      </rPr>
      <t xml:space="preserve"> =  </t>
    </r>
  </si>
  <si>
    <r>
      <t>Impervious Area, A</t>
    </r>
    <r>
      <rPr>
        <b/>
        <vertAlign val="subscript"/>
        <sz val="10"/>
        <color theme="1"/>
        <rFont val="Calibri"/>
        <family val="2"/>
        <scheme val="minor"/>
      </rPr>
      <t>imp</t>
    </r>
    <r>
      <rPr>
        <b/>
        <sz val="10"/>
        <color theme="1"/>
        <rFont val="Calibri"/>
        <family val="2"/>
        <scheme val="minor"/>
      </rPr>
      <t xml:space="preserve"> =  </t>
    </r>
  </si>
  <si>
    <r>
      <t>Drainage Area, A</t>
    </r>
    <r>
      <rPr>
        <b/>
        <vertAlign val="subscript"/>
        <sz val="11"/>
        <color theme="1"/>
        <rFont val="Calibri"/>
        <family val="2"/>
        <scheme val="minor"/>
      </rPr>
      <t>total</t>
    </r>
    <r>
      <rPr>
        <b/>
        <sz val="11"/>
        <color theme="1"/>
        <rFont val="Calibri"/>
        <family val="2"/>
        <scheme val="minor"/>
      </rPr>
      <t xml:space="preserve"> =  </t>
    </r>
  </si>
  <si>
    <r>
      <t>Impervious Area, A</t>
    </r>
    <r>
      <rPr>
        <b/>
        <vertAlign val="subscript"/>
        <sz val="11"/>
        <color theme="1"/>
        <rFont val="Calibri"/>
        <family val="2"/>
        <scheme val="minor"/>
      </rPr>
      <t>imp</t>
    </r>
    <r>
      <rPr>
        <b/>
        <sz val="11"/>
        <color theme="1"/>
        <rFont val="Calibri"/>
        <family val="2"/>
        <scheme val="minor"/>
      </rPr>
      <t xml:space="preserve"> =  </t>
    </r>
  </si>
  <si>
    <t>Area A Runoff Reduction Volume (RRv) Calculator</t>
  </si>
  <si>
    <r>
      <t>Drainage Area, A</t>
    </r>
    <r>
      <rPr>
        <b/>
        <vertAlign val="subscript"/>
        <sz val="10"/>
        <color theme="1"/>
        <rFont val="Calibri"/>
        <family val="2"/>
        <scheme val="minor"/>
      </rPr>
      <t>A</t>
    </r>
    <r>
      <rPr>
        <b/>
        <sz val="10"/>
        <color theme="1"/>
        <rFont val="Calibri"/>
        <family val="2"/>
        <scheme val="minor"/>
      </rPr>
      <t xml:space="preserve"> =  </t>
    </r>
  </si>
  <si>
    <r>
      <t>Impervious Area, A</t>
    </r>
    <r>
      <rPr>
        <b/>
        <vertAlign val="subscript"/>
        <sz val="10"/>
        <color theme="1"/>
        <rFont val="Calibri"/>
        <family val="2"/>
        <scheme val="minor"/>
      </rPr>
      <t>Aimp</t>
    </r>
    <r>
      <rPr>
        <b/>
        <sz val="10"/>
        <color theme="1"/>
        <rFont val="Calibri"/>
        <family val="2"/>
        <scheme val="minor"/>
      </rPr>
      <t xml:space="preserve"> =  </t>
    </r>
  </si>
  <si>
    <r>
      <t>Imperviousness Fraction, i</t>
    </r>
    <r>
      <rPr>
        <b/>
        <vertAlign val="subscript"/>
        <sz val="10"/>
        <color theme="1"/>
        <rFont val="Calibri"/>
        <family val="2"/>
        <scheme val="minor"/>
      </rPr>
      <t>A</t>
    </r>
    <r>
      <rPr>
        <b/>
        <sz val="10"/>
        <color theme="1"/>
        <rFont val="Calibri"/>
        <family val="2"/>
        <scheme val="minor"/>
      </rPr>
      <t xml:space="preserve"> = </t>
    </r>
  </si>
  <si>
    <r>
      <t>Volumetric Runoff Coefficient, Rv</t>
    </r>
    <r>
      <rPr>
        <b/>
        <vertAlign val="subscript"/>
        <sz val="10"/>
        <color theme="1"/>
        <rFont val="Calibri"/>
        <family val="2"/>
        <scheme val="minor"/>
      </rPr>
      <t>A</t>
    </r>
    <r>
      <rPr>
        <b/>
        <sz val="10"/>
        <color theme="1"/>
        <rFont val="Calibri"/>
        <family val="2"/>
        <scheme val="minor"/>
      </rPr>
      <t xml:space="preserve"> = </t>
    </r>
  </si>
  <si>
    <r>
      <t>Water Quality Volume, WQv</t>
    </r>
    <r>
      <rPr>
        <b/>
        <vertAlign val="subscript"/>
        <sz val="10"/>
        <color theme="1"/>
        <rFont val="Calibri"/>
        <family val="2"/>
        <scheme val="minor"/>
      </rPr>
      <t>A</t>
    </r>
    <r>
      <rPr>
        <b/>
        <sz val="10"/>
        <color theme="1"/>
        <rFont val="Calibri"/>
        <family val="2"/>
        <scheme val="minor"/>
      </rPr>
      <t xml:space="preserve"> = </t>
    </r>
  </si>
  <si>
    <r>
      <t>Drainage Area, A</t>
    </r>
    <r>
      <rPr>
        <b/>
        <vertAlign val="subscript"/>
        <sz val="11"/>
        <color theme="1"/>
        <rFont val="Calibri"/>
        <family val="2"/>
        <scheme val="minor"/>
      </rPr>
      <t>A</t>
    </r>
    <r>
      <rPr>
        <b/>
        <sz val="11"/>
        <color theme="1"/>
        <rFont val="Calibri"/>
        <family val="2"/>
        <scheme val="minor"/>
      </rPr>
      <t xml:space="preserve"> =  </t>
    </r>
  </si>
  <si>
    <r>
      <t>Impervious Area, A</t>
    </r>
    <r>
      <rPr>
        <b/>
        <vertAlign val="subscript"/>
        <sz val="11"/>
        <color theme="1"/>
        <rFont val="Calibri"/>
        <family val="2"/>
        <scheme val="minor"/>
      </rPr>
      <t>Aimp</t>
    </r>
    <r>
      <rPr>
        <b/>
        <sz val="11"/>
        <color theme="1"/>
        <rFont val="Calibri"/>
        <family val="2"/>
        <scheme val="minor"/>
      </rPr>
      <t xml:space="preserve"> =  </t>
    </r>
  </si>
  <si>
    <r>
      <t>Imperviousness Fraction, i</t>
    </r>
    <r>
      <rPr>
        <b/>
        <vertAlign val="subscript"/>
        <sz val="11"/>
        <color theme="1"/>
        <rFont val="Calibri"/>
        <family val="2"/>
        <scheme val="minor"/>
      </rPr>
      <t>A</t>
    </r>
    <r>
      <rPr>
        <b/>
        <sz val="11"/>
        <color theme="1"/>
        <rFont val="Calibri"/>
        <family val="2"/>
        <scheme val="minor"/>
      </rPr>
      <t xml:space="preserve"> = </t>
    </r>
  </si>
  <si>
    <r>
      <t>Volumetric Runoff Coefficient, Rv</t>
    </r>
    <r>
      <rPr>
        <b/>
        <vertAlign val="subscript"/>
        <sz val="11"/>
        <color theme="1"/>
        <rFont val="Calibri"/>
        <family val="2"/>
        <scheme val="minor"/>
      </rPr>
      <t>A</t>
    </r>
    <r>
      <rPr>
        <b/>
        <sz val="11"/>
        <color theme="1"/>
        <rFont val="Calibri"/>
        <family val="2"/>
        <scheme val="minor"/>
      </rPr>
      <t xml:space="preserve"> = </t>
    </r>
  </si>
  <si>
    <r>
      <t>Water Quality Volume, WQv</t>
    </r>
    <r>
      <rPr>
        <b/>
        <vertAlign val="subscript"/>
        <sz val="11"/>
        <color theme="1"/>
        <rFont val="Calibri"/>
        <family val="2"/>
        <scheme val="minor"/>
      </rPr>
      <t>A</t>
    </r>
    <r>
      <rPr>
        <b/>
        <sz val="11"/>
        <color theme="1"/>
        <rFont val="Calibri"/>
        <family val="2"/>
        <scheme val="minor"/>
      </rPr>
      <t xml:space="preserve"> = </t>
    </r>
  </si>
  <si>
    <t xml:space="preserve"> Project Information</t>
  </si>
  <si>
    <t xml:space="preserve">Spreadsheet Submitted by: </t>
  </si>
  <si>
    <t xml:space="preserve">Phone Number: </t>
  </si>
  <si>
    <r>
      <t>(ft</t>
    </r>
    <r>
      <rPr>
        <b/>
        <vertAlign val="superscript"/>
        <sz val="11"/>
        <rFont val="Calibri"/>
        <family val="2"/>
        <scheme val="minor"/>
      </rPr>
      <t>3</t>
    </r>
    <r>
      <rPr>
        <b/>
        <sz val="11"/>
        <rFont val="Calibri"/>
        <family val="2"/>
        <scheme val="minor"/>
      </rPr>
      <t>)</t>
    </r>
  </si>
  <si>
    <r>
      <t>(ft</t>
    </r>
    <r>
      <rPr>
        <b/>
        <vertAlign val="superscript"/>
        <sz val="11"/>
        <rFont val="Calibri"/>
        <family val="2"/>
        <scheme val="minor"/>
      </rPr>
      <t>2</t>
    </r>
    <r>
      <rPr>
        <b/>
        <sz val="11"/>
        <rFont val="Calibri"/>
        <family val="2"/>
        <scheme val="minor"/>
      </rPr>
      <t>)</t>
    </r>
  </si>
  <si>
    <r>
      <t>Water Quality Volume Remaining (ft</t>
    </r>
    <r>
      <rPr>
        <b/>
        <vertAlign val="superscript"/>
        <sz val="11"/>
        <rFont val="Calibri"/>
        <family val="2"/>
        <scheme val="minor"/>
      </rPr>
      <t>3</t>
    </r>
    <r>
      <rPr>
        <b/>
        <sz val="11"/>
        <rFont val="Calibri"/>
        <family val="2"/>
        <scheme val="minor"/>
      </rPr>
      <t>):</t>
    </r>
  </si>
  <si>
    <t xml:space="preserve">Drainage Area ID: </t>
  </si>
  <si>
    <t>Drainage Area ID:</t>
  </si>
  <si>
    <r>
      <t>Runoff Reduction Volume, RRv</t>
    </r>
    <r>
      <rPr>
        <b/>
        <vertAlign val="subscript"/>
        <sz val="10"/>
        <color theme="1"/>
        <rFont val="Calibri"/>
        <family val="2"/>
        <scheme val="minor"/>
      </rPr>
      <t>A</t>
    </r>
    <r>
      <rPr>
        <b/>
        <sz val="10"/>
        <color theme="1"/>
        <rFont val="Calibri"/>
        <family val="2"/>
        <scheme val="minor"/>
      </rPr>
      <t xml:space="preserve"> = </t>
    </r>
  </si>
  <si>
    <r>
      <t xml:space="preserve"> Remaining Water Quality Volume, WQv</t>
    </r>
    <r>
      <rPr>
        <b/>
        <vertAlign val="subscript"/>
        <sz val="10"/>
        <color theme="1"/>
        <rFont val="Calibri"/>
        <family val="2"/>
        <scheme val="minor"/>
      </rPr>
      <t>AR</t>
    </r>
    <r>
      <rPr>
        <b/>
        <sz val="10"/>
        <color theme="1"/>
        <rFont val="Calibri"/>
        <family val="2"/>
        <scheme val="minor"/>
      </rPr>
      <t xml:space="preserve"> = </t>
    </r>
  </si>
  <si>
    <r>
      <t>Drainage Area, A</t>
    </r>
    <r>
      <rPr>
        <b/>
        <vertAlign val="subscript"/>
        <sz val="10"/>
        <color theme="1"/>
        <rFont val="Calibri"/>
        <family val="2"/>
        <scheme val="minor"/>
      </rPr>
      <t>B</t>
    </r>
    <r>
      <rPr>
        <b/>
        <sz val="10"/>
        <color theme="1"/>
        <rFont val="Calibri"/>
        <family val="2"/>
        <scheme val="minor"/>
      </rPr>
      <t xml:space="preserve"> =  </t>
    </r>
  </si>
  <si>
    <r>
      <t>Impervious Area, A</t>
    </r>
    <r>
      <rPr>
        <b/>
        <vertAlign val="subscript"/>
        <sz val="10"/>
        <color theme="1"/>
        <rFont val="Calibri"/>
        <family val="2"/>
        <scheme val="minor"/>
      </rPr>
      <t>Bimp</t>
    </r>
    <r>
      <rPr>
        <b/>
        <sz val="10"/>
        <color theme="1"/>
        <rFont val="Calibri"/>
        <family val="2"/>
        <scheme val="minor"/>
      </rPr>
      <t xml:space="preserve"> =  </t>
    </r>
  </si>
  <si>
    <r>
      <t>Imperviousness Fraction, i</t>
    </r>
    <r>
      <rPr>
        <b/>
        <vertAlign val="subscript"/>
        <sz val="10"/>
        <color theme="1"/>
        <rFont val="Calibri"/>
        <family val="2"/>
        <scheme val="minor"/>
      </rPr>
      <t>B</t>
    </r>
    <r>
      <rPr>
        <b/>
        <sz val="10"/>
        <color theme="1"/>
        <rFont val="Calibri"/>
        <family val="2"/>
        <scheme val="minor"/>
      </rPr>
      <t xml:space="preserve"> = </t>
    </r>
  </si>
  <si>
    <r>
      <t>Volumetric Runoff Coefficient, Rv</t>
    </r>
    <r>
      <rPr>
        <b/>
        <vertAlign val="subscript"/>
        <sz val="10"/>
        <color theme="1"/>
        <rFont val="Calibri"/>
        <family val="2"/>
        <scheme val="minor"/>
      </rPr>
      <t>B</t>
    </r>
    <r>
      <rPr>
        <b/>
        <sz val="10"/>
        <color theme="1"/>
        <rFont val="Calibri"/>
        <family val="2"/>
        <scheme val="minor"/>
      </rPr>
      <t xml:space="preserve"> = </t>
    </r>
  </si>
  <si>
    <r>
      <t>Water Quality Volume, WQv</t>
    </r>
    <r>
      <rPr>
        <b/>
        <vertAlign val="subscript"/>
        <sz val="10"/>
        <color theme="1"/>
        <rFont val="Calibri"/>
        <family val="2"/>
        <scheme val="minor"/>
      </rPr>
      <t>B</t>
    </r>
    <r>
      <rPr>
        <b/>
        <sz val="10"/>
        <color theme="1"/>
        <rFont val="Calibri"/>
        <family val="2"/>
        <scheme val="minor"/>
      </rPr>
      <t xml:space="preserve"> = </t>
    </r>
  </si>
  <si>
    <r>
      <t>Runoff Reduction Volume, RRv</t>
    </r>
    <r>
      <rPr>
        <b/>
        <vertAlign val="subscript"/>
        <sz val="10"/>
        <color theme="1"/>
        <rFont val="Calibri"/>
        <family val="2"/>
        <scheme val="minor"/>
      </rPr>
      <t>B</t>
    </r>
    <r>
      <rPr>
        <b/>
        <sz val="10"/>
        <color theme="1"/>
        <rFont val="Calibri"/>
        <family val="2"/>
        <scheme val="minor"/>
      </rPr>
      <t xml:space="preserve"> = </t>
    </r>
  </si>
  <si>
    <r>
      <t xml:space="preserve"> Remaining Water Quality Volume, WQv</t>
    </r>
    <r>
      <rPr>
        <b/>
        <vertAlign val="subscript"/>
        <sz val="10"/>
        <color theme="1"/>
        <rFont val="Calibri"/>
        <family val="2"/>
        <scheme val="minor"/>
      </rPr>
      <t>BR</t>
    </r>
    <r>
      <rPr>
        <b/>
        <sz val="10"/>
        <color theme="1"/>
        <rFont val="Calibri"/>
        <family val="2"/>
        <scheme val="minor"/>
      </rPr>
      <t xml:space="preserve"> = </t>
    </r>
  </si>
  <si>
    <r>
      <t>Drainage Area, A</t>
    </r>
    <r>
      <rPr>
        <b/>
        <vertAlign val="subscript"/>
        <sz val="10"/>
        <color theme="1"/>
        <rFont val="Calibri"/>
        <family val="2"/>
        <scheme val="minor"/>
      </rPr>
      <t>C</t>
    </r>
    <r>
      <rPr>
        <b/>
        <sz val="10"/>
        <color theme="1"/>
        <rFont val="Calibri"/>
        <family val="2"/>
        <scheme val="minor"/>
      </rPr>
      <t xml:space="preserve"> =  </t>
    </r>
  </si>
  <si>
    <r>
      <t>Impervious Area, A</t>
    </r>
    <r>
      <rPr>
        <b/>
        <vertAlign val="subscript"/>
        <sz val="10"/>
        <color theme="1"/>
        <rFont val="Calibri"/>
        <family val="2"/>
        <scheme val="minor"/>
      </rPr>
      <t>Cimp</t>
    </r>
    <r>
      <rPr>
        <b/>
        <sz val="10"/>
        <color theme="1"/>
        <rFont val="Calibri"/>
        <family val="2"/>
        <scheme val="minor"/>
      </rPr>
      <t xml:space="preserve"> =  </t>
    </r>
  </si>
  <si>
    <r>
      <t>Imperviousness Fraction, i</t>
    </r>
    <r>
      <rPr>
        <b/>
        <vertAlign val="subscript"/>
        <sz val="10"/>
        <color theme="1"/>
        <rFont val="Calibri"/>
        <family val="2"/>
        <scheme val="minor"/>
      </rPr>
      <t>C</t>
    </r>
    <r>
      <rPr>
        <b/>
        <sz val="10"/>
        <color theme="1"/>
        <rFont val="Calibri"/>
        <family val="2"/>
        <scheme val="minor"/>
      </rPr>
      <t xml:space="preserve"> = </t>
    </r>
  </si>
  <si>
    <r>
      <t>Volumetric Runoff Coefficient, Rv</t>
    </r>
    <r>
      <rPr>
        <b/>
        <vertAlign val="subscript"/>
        <sz val="10"/>
        <color theme="1"/>
        <rFont val="Calibri"/>
        <family val="2"/>
        <scheme val="minor"/>
      </rPr>
      <t>C</t>
    </r>
    <r>
      <rPr>
        <b/>
        <sz val="10"/>
        <color theme="1"/>
        <rFont val="Calibri"/>
        <family val="2"/>
        <scheme val="minor"/>
      </rPr>
      <t xml:space="preserve"> = </t>
    </r>
  </si>
  <si>
    <r>
      <t>Water Quality Volume, WQv</t>
    </r>
    <r>
      <rPr>
        <b/>
        <vertAlign val="subscript"/>
        <sz val="10"/>
        <color theme="1"/>
        <rFont val="Calibri"/>
        <family val="2"/>
        <scheme val="minor"/>
      </rPr>
      <t>C</t>
    </r>
    <r>
      <rPr>
        <b/>
        <sz val="10"/>
        <color theme="1"/>
        <rFont val="Calibri"/>
        <family val="2"/>
        <scheme val="minor"/>
      </rPr>
      <t xml:space="preserve"> = </t>
    </r>
  </si>
  <si>
    <r>
      <t>Runoff Reduction Volume, RRv</t>
    </r>
    <r>
      <rPr>
        <b/>
        <vertAlign val="subscript"/>
        <sz val="10"/>
        <color theme="1"/>
        <rFont val="Calibri"/>
        <family val="2"/>
        <scheme val="minor"/>
      </rPr>
      <t>C</t>
    </r>
    <r>
      <rPr>
        <b/>
        <sz val="10"/>
        <color theme="1"/>
        <rFont val="Calibri"/>
        <family val="2"/>
        <scheme val="minor"/>
      </rPr>
      <t xml:space="preserve"> = </t>
    </r>
  </si>
  <si>
    <r>
      <t xml:space="preserve"> Remaining Water Quality Volume, WQv</t>
    </r>
    <r>
      <rPr>
        <b/>
        <vertAlign val="subscript"/>
        <sz val="10"/>
        <color theme="1"/>
        <rFont val="Calibri"/>
        <family val="2"/>
        <scheme val="minor"/>
      </rPr>
      <t>CR</t>
    </r>
    <r>
      <rPr>
        <b/>
        <sz val="10"/>
        <color theme="1"/>
        <rFont val="Calibri"/>
        <family val="2"/>
        <scheme val="minor"/>
      </rPr>
      <t xml:space="preserve"> = </t>
    </r>
  </si>
  <si>
    <r>
      <t>Drainage Area, A</t>
    </r>
    <r>
      <rPr>
        <b/>
        <vertAlign val="subscript"/>
        <sz val="10"/>
        <color theme="1"/>
        <rFont val="Calibri"/>
        <family val="2"/>
        <scheme val="minor"/>
      </rPr>
      <t>D</t>
    </r>
    <r>
      <rPr>
        <b/>
        <sz val="10"/>
        <color theme="1"/>
        <rFont val="Calibri"/>
        <family val="2"/>
        <scheme val="minor"/>
      </rPr>
      <t xml:space="preserve"> =  </t>
    </r>
  </si>
  <si>
    <r>
      <t>Impervious Area, A</t>
    </r>
    <r>
      <rPr>
        <b/>
        <vertAlign val="subscript"/>
        <sz val="10"/>
        <color theme="1"/>
        <rFont val="Calibri"/>
        <family val="2"/>
        <scheme val="minor"/>
      </rPr>
      <t>Dimp</t>
    </r>
    <r>
      <rPr>
        <b/>
        <sz val="10"/>
        <color theme="1"/>
        <rFont val="Calibri"/>
        <family val="2"/>
        <scheme val="minor"/>
      </rPr>
      <t xml:space="preserve"> =  </t>
    </r>
  </si>
  <si>
    <r>
      <t>Imperviousness Fraction, i</t>
    </r>
    <r>
      <rPr>
        <b/>
        <vertAlign val="subscript"/>
        <sz val="10"/>
        <color theme="1"/>
        <rFont val="Calibri"/>
        <family val="2"/>
        <scheme val="minor"/>
      </rPr>
      <t>D</t>
    </r>
    <r>
      <rPr>
        <b/>
        <sz val="10"/>
        <color theme="1"/>
        <rFont val="Calibri"/>
        <family val="2"/>
        <scheme val="minor"/>
      </rPr>
      <t xml:space="preserve"> = </t>
    </r>
  </si>
  <si>
    <r>
      <t>Volumetric Runoff Coefficient, Rv</t>
    </r>
    <r>
      <rPr>
        <b/>
        <vertAlign val="subscript"/>
        <sz val="10"/>
        <color theme="1"/>
        <rFont val="Calibri"/>
        <family val="2"/>
        <scheme val="minor"/>
      </rPr>
      <t>D</t>
    </r>
    <r>
      <rPr>
        <b/>
        <sz val="10"/>
        <color theme="1"/>
        <rFont val="Calibri"/>
        <family val="2"/>
        <scheme val="minor"/>
      </rPr>
      <t xml:space="preserve"> = </t>
    </r>
  </si>
  <si>
    <r>
      <t>Water Quality Volume, WQv</t>
    </r>
    <r>
      <rPr>
        <b/>
        <vertAlign val="subscript"/>
        <sz val="10"/>
        <color theme="1"/>
        <rFont val="Calibri"/>
        <family val="2"/>
        <scheme val="minor"/>
      </rPr>
      <t>D</t>
    </r>
    <r>
      <rPr>
        <b/>
        <sz val="10"/>
        <color theme="1"/>
        <rFont val="Calibri"/>
        <family val="2"/>
        <scheme val="minor"/>
      </rPr>
      <t xml:space="preserve"> = </t>
    </r>
  </si>
  <si>
    <r>
      <t>Runoff Reduction Volume, RRv</t>
    </r>
    <r>
      <rPr>
        <b/>
        <vertAlign val="subscript"/>
        <sz val="10"/>
        <color theme="1"/>
        <rFont val="Calibri"/>
        <family val="2"/>
        <scheme val="minor"/>
      </rPr>
      <t>D</t>
    </r>
    <r>
      <rPr>
        <b/>
        <sz val="10"/>
        <color theme="1"/>
        <rFont val="Calibri"/>
        <family val="2"/>
        <scheme val="minor"/>
      </rPr>
      <t xml:space="preserve"> = </t>
    </r>
  </si>
  <si>
    <r>
      <t xml:space="preserve"> Remaining Water Quality Volume, WQv</t>
    </r>
    <r>
      <rPr>
        <b/>
        <vertAlign val="subscript"/>
        <sz val="10"/>
        <color theme="1"/>
        <rFont val="Calibri"/>
        <family val="2"/>
        <scheme val="minor"/>
      </rPr>
      <t>DR</t>
    </r>
    <r>
      <rPr>
        <b/>
        <sz val="10"/>
        <color theme="1"/>
        <rFont val="Calibri"/>
        <family val="2"/>
        <scheme val="minor"/>
      </rPr>
      <t xml:space="preserve"> = </t>
    </r>
  </si>
  <si>
    <r>
      <t>Pervious Area, A</t>
    </r>
    <r>
      <rPr>
        <b/>
        <vertAlign val="subscript"/>
        <sz val="11"/>
        <color theme="1"/>
        <rFont val="Calibri"/>
        <family val="2"/>
        <scheme val="minor"/>
      </rPr>
      <t>Apervious</t>
    </r>
    <r>
      <rPr>
        <b/>
        <sz val="11"/>
        <color theme="1"/>
        <rFont val="Calibri"/>
        <family val="2"/>
        <scheme val="minor"/>
      </rPr>
      <t xml:space="preserve"> =  </t>
    </r>
  </si>
  <si>
    <t>Rainwater Harvesting</t>
  </si>
  <si>
    <t>Reduce volume conveyed through grass swale by 0.2 inches.</t>
  </si>
  <si>
    <t>Reduce volume conveyed through grass swale by 0.1 inches.</t>
  </si>
  <si>
    <t>Sheetflow to Grass Filter Strip with A/B Soils or Compost Amended C/D Soils</t>
  </si>
  <si>
    <t>Sheetflow to Grass Filter Strip with C/D Soils</t>
  </si>
  <si>
    <t>Reduce volume conveyed to grass filter strip by 0.06 cu. ft per sq. ft. of filter strip area.</t>
  </si>
  <si>
    <t>Reduce volume conveyed to grass filter strip 0.03 cu. ft per sq. ft. of filter strip area.</t>
  </si>
  <si>
    <t>Sheetflow to Grass Filter Strip with A/B Soils or Amended C/D Soils</t>
  </si>
  <si>
    <t>Reduce volume conveyed to disconnection area by 0.04 cu. ft per sq. ft. of disconnection area.</t>
  </si>
  <si>
    <t>Reduce volume conveyed to disconnection area by 0.02 cu. ft per sq. ft. of disconnection area.</t>
  </si>
  <si>
    <t>To Stormwater Planter(s)</t>
  </si>
  <si>
    <t>0.2"</t>
  </si>
  <si>
    <t>0.1"</t>
  </si>
  <si>
    <t>Impervious Drainage Area to Grass Swale A/B or Amended C/D</t>
  </si>
  <si>
    <t>Pervious Drainage Area to Grass Swale A/B or Amended C/D</t>
  </si>
  <si>
    <t>Impervious Drainage Area to Grass Swale C/D</t>
  </si>
  <si>
    <t>Pervious Drainage Area to Grass Swale C/D</t>
  </si>
  <si>
    <t>2. Rainwater Harvesting</t>
  </si>
  <si>
    <t>3. Impervious Surface Disconnection</t>
  </si>
  <si>
    <t>4. Sheetflow to Grass Filter</t>
  </si>
  <si>
    <t>8. Permeable Pavement</t>
  </si>
  <si>
    <t>9. Sheetflow to Conservation Area</t>
  </si>
  <si>
    <t>Subtract a % of the provided design volume based on annual beneficial use.</t>
  </si>
  <si>
    <t>7. Infiltration Practice</t>
  </si>
  <si>
    <t>Infiltration Practice</t>
  </si>
  <si>
    <t>To Rain Garden(s)</t>
  </si>
  <si>
    <t>For RWH</t>
  </si>
  <si>
    <t>For Permeable Pavement</t>
  </si>
  <si>
    <t>For Grass Filter Strip</t>
  </si>
  <si>
    <t>For Bioretention</t>
  </si>
  <si>
    <t>For Infiltration Practice</t>
  </si>
  <si>
    <t>Downstream Options - no disconnection, RWH, GFS</t>
  </si>
  <si>
    <t>Downstream Options - no disconnection, RWH, GFS, swale</t>
  </si>
  <si>
    <t>For Grass Swale</t>
  </si>
  <si>
    <t>Downstream Options - no disconnection, RWH or bioretention</t>
  </si>
  <si>
    <t>Downstream Options - no disconnection, RWH, or infiltration</t>
  </si>
  <si>
    <t>Downstream Options - no simple disconnection or RWH</t>
  </si>
  <si>
    <t>For Simple Disconnection</t>
  </si>
  <si>
    <t>For Rain Garden, Stormwater Planter</t>
  </si>
  <si>
    <t>Imperviousness fraction, i =</t>
  </si>
  <si>
    <t>Volumetric Runoff Coefficient, Rv =</t>
  </si>
  <si>
    <t>Water Quality Volume, WQv =</t>
  </si>
  <si>
    <t>Area Units Conversion Calculator</t>
  </si>
  <si>
    <t>Convert from:</t>
  </si>
  <si>
    <t>Acres</t>
  </si>
  <si>
    <t>Square Feet</t>
  </si>
  <si>
    <t>To:</t>
  </si>
  <si>
    <r>
      <t>ft</t>
    </r>
    <r>
      <rPr>
        <vertAlign val="superscript"/>
        <sz val="10"/>
        <rFont val="Arial"/>
        <family val="2"/>
      </rPr>
      <t>2</t>
    </r>
  </si>
  <si>
    <t>Area B Runoff Reduction Volume (RRv) Calculator</t>
  </si>
  <si>
    <t>Area C Runoff Reduction Volume (RRv) Calculator</t>
  </si>
  <si>
    <t>Area D Runoff Reduction Volume (RRv) Calculator</t>
  </si>
  <si>
    <r>
      <t>Drainage Area, A</t>
    </r>
    <r>
      <rPr>
        <b/>
        <vertAlign val="subscript"/>
        <sz val="11"/>
        <color theme="1"/>
        <rFont val="Calibri"/>
        <family val="2"/>
        <scheme val="minor"/>
      </rPr>
      <t>D</t>
    </r>
    <r>
      <rPr>
        <b/>
        <sz val="11"/>
        <color theme="1"/>
        <rFont val="Calibri"/>
        <family val="2"/>
        <scheme val="minor"/>
      </rPr>
      <t xml:space="preserve"> =  </t>
    </r>
  </si>
  <si>
    <r>
      <t>Impervious Area, A</t>
    </r>
    <r>
      <rPr>
        <b/>
        <vertAlign val="subscript"/>
        <sz val="11"/>
        <color theme="1"/>
        <rFont val="Calibri"/>
        <family val="2"/>
        <scheme val="minor"/>
      </rPr>
      <t>Dimp</t>
    </r>
    <r>
      <rPr>
        <b/>
        <sz val="11"/>
        <color theme="1"/>
        <rFont val="Calibri"/>
        <family val="2"/>
        <scheme val="minor"/>
      </rPr>
      <t xml:space="preserve"> =  </t>
    </r>
  </si>
  <si>
    <r>
      <t>Pervious Area, A</t>
    </r>
    <r>
      <rPr>
        <b/>
        <vertAlign val="subscript"/>
        <sz val="11"/>
        <color theme="1"/>
        <rFont val="Calibri"/>
        <family val="2"/>
        <scheme val="minor"/>
      </rPr>
      <t>Dpervious</t>
    </r>
    <r>
      <rPr>
        <b/>
        <sz val="11"/>
        <color theme="1"/>
        <rFont val="Calibri"/>
        <family val="2"/>
        <scheme val="minor"/>
      </rPr>
      <t xml:space="preserve"> =  </t>
    </r>
  </si>
  <si>
    <r>
      <t>Imperviousness Fraction, i</t>
    </r>
    <r>
      <rPr>
        <b/>
        <vertAlign val="subscript"/>
        <sz val="11"/>
        <color theme="1"/>
        <rFont val="Calibri"/>
        <family val="2"/>
        <scheme val="minor"/>
      </rPr>
      <t>D</t>
    </r>
    <r>
      <rPr>
        <b/>
        <sz val="11"/>
        <color theme="1"/>
        <rFont val="Calibri"/>
        <family val="2"/>
        <scheme val="minor"/>
      </rPr>
      <t xml:space="preserve"> = </t>
    </r>
  </si>
  <si>
    <r>
      <t>Volumetric Runoff Coefficient, Rv</t>
    </r>
    <r>
      <rPr>
        <b/>
        <vertAlign val="subscript"/>
        <sz val="11"/>
        <color theme="1"/>
        <rFont val="Calibri"/>
        <family val="2"/>
        <scheme val="minor"/>
      </rPr>
      <t>D</t>
    </r>
    <r>
      <rPr>
        <b/>
        <sz val="11"/>
        <color theme="1"/>
        <rFont val="Calibri"/>
        <family val="2"/>
        <scheme val="minor"/>
      </rPr>
      <t xml:space="preserve"> = </t>
    </r>
  </si>
  <si>
    <r>
      <t>Water Quality Volume, WQv</t>
    </r>
    <r>
      <rPr>
        <b/>
        <vertAlign val="subscript"/>
        <sz val="11"/>
        <color theme="1"/>
        <rFont val="Calibri"/>
        <family val="2"/>
        <scheme val="minor"/>
      </rPr>
      <t>D</t>
    </r>
    <r>
      <rPr>
        <b/>
        <sz val="11"/>
        <color theme="1"/>
        <rFont val="Calibri"/>
        <family val="2"/>
        <scheme val="minor"/>
      </rPr>
      <t xml:space="preserve"> = </t>
    </r>
  </si>
  <si>
    <r>
      <t>Drainage Area, A</t>
    </r>
    <r>
      <rPr>
        <b/>
        <vertAlign val="subscript"/>
        <sz val="11"/>
        <color theme="1"/>
        <rFont val="Calibri"/>
        <family val="2"/>
        <scheme val="minor"/>
      </rPr>
      <t>C</t>
    </r>
    <r>
      <rPr>
        <b/>
        <sz val="11"/>
        <color theme="1"/>
        <rFont val="Calibri"/>
        <family val="2"/>
        <scheme val="minor"/>
      </rPr>
      <t xml:space="preserve"> =  </t>
    </r>
  </si>
  <si>
    <r>
      <t>Impervious Area, A</t>
    </r>
    <r>
      <rPr>
        <b/>
        <vertAlign val="subscript"/>
        <sz val="11"/>
        <color theme="1"/>
        <rFont val="Calibri"/>
        <family val="2"/>
        <scheme val="minor"/>
      </rPr>
      <t>Cimp</t>
    </r>
    <r>
      <rPr>
        <b/>
        <sz val="11"/>
        <color theme="1"/>
        <rFont val="Calibri"/>
        <family val="2"/>
        <scheme val="minor"/>
      </rPr>
      <t xml:space="preserve"> =  </t>
    </r>
  </si>
  <si>
    <r>
      <t>Pervious Area, A</t>
    </r>
    <r>
      <rPr>
        <b/>
        <vertAlign val="subscript"/>
        <sz val="11"/>
        <color theme="1"/>
        <rFont val="Calibri"/>
        <family val="2"/>
        <scheme val="minor"/>
      </rPr>
      <t>Cpervious</t>
    </r>
    <r>
      <rPr>
        <b/>
        <sz val="11"/>
        <color theme="1"/>
        <rFont val="Calibri"/>
        <family val="2"/>
        <scheme val="minor"/>
      </rPr>
      <t xml:space="preserve"> =  </t>
    </r>
  </si>
  <si>
    <r>
      <t>Imperviousness Fraction, i</t>
    </r>
    <r>
      <rPr>
        <b/>
        <vertAlign val="subscript"/>
        <sz val="11"/>
        <color theme="1"/>
        <rFont val="Calibri"/>
        <family val="2"/>
        <scheme val="minor"/>
      </rPr>
      <t>C</t>
    </r>
    <r>
      <rPr>
        <b/>
        <sz val="11"/>
        <color theme="1"/>
        <rFont val="Calibri"/>
        <family val="2"/>
        <scheme val="minor"/>
      </rPr>
      <t xml:space="preserve"> = </t>
    </r>
  </si>
  <si>
    <r>
      <t>Volumetric Runoff Coefficient, Rv</t>
    </r>
    <r>
      <rPr>
        <b/>
        <vertAlign val="subscript"/>
        <sz val="11"/>
        <color theme="1"/>
        <rFont val="Calibri"/>
        <family val="2"/>
        <scheme val="minor"/>
      </rPr>
      <t>C</t>
    </r>
    <r>
      <rPr>
        <b/>
        <sz val="11"/>
        <color theme="1"/>
        <rFont val="Calibri"/>
        <family val="2"/>
        <scheme val="minor"/>
      </rPr>
      <t xml:space="preserve"> = </t>
    </r>
  </si>
  <si>
    <r>
      <t>Water Quality Volume, WQv</t>
    </r>
    <r>
      <rPr>
        <b/>
        <vertAlign val="subscript"/>
        <sz val="11"/>
        <color theme="1"/>
        <rFont val="Calibri"/>
        <family val="2"/>
        <scheme val="minor"/>
      </rPr>
      <t>C</t>
    </r>
    <r>
      <rPr>
        <b/>
        <sz val="11"/>
        <color theme="1"/>
        <rFont val="Calibri"/>
        <family val="2"/>
        <scheme val="minor"/>
      </rPr>
      <t xml:space="preserve"> = </t>
    </r>
  </si>
  <si>
    <r>
      <t>Drainage Area, A</t>
    </r>
    <r>
      <rPr>
        <b/>
        <vertAlign val="subscript"/>
        <sz val="11"/>
        <color theme="1"/>
        <rFont val="Calibri"/>
        <family val="2"/>
        <scheme val="minor"/>
      </rPr>
      <t>B</t>
    </r>
    <r>
      <rPr>
        <b/>
        <sz val="11"/>
        <color theme="1"/>
        <rFont val="Calibri"/>
        <family val="2"/>
        <scheme val="minor"/>
      </rPr>
      <t xml:space="preserve"> =  </t>
    </r>
  </si>
  <si>
    <r>
      <t>Impervious Area, A</t>
    </r>
    <r>
      <rPr>
        <b/>
        <vertAlign val="subscript"/>
        <sz val="11"/>
        <color theme="1"/>
        <rFont val="Calibri"/>
        <family val="2"/>
        <scheme val="minor"/>
      </rPr>
      <t>Bimp</t>
    </r>
    <r>
      <rPr>
        <b/>
        <sz val="11"/>
        <color theme="1"/>
        <rFont val="Calibri"/>
        <family val="2"/>
        <scheme val="minor"/>
      </rPr>
      <t xml:space="preserve"> =  </t>
    </r>
  </si>
  <si>
    <r>
      <t>Pervious Area, A</t>
    </r>
    <r>
      <rPr>
        <b/>
        <vertAlign val="subscript"/>
        <sz val="11"/>
        <color theme="1"/>
        <rFont val="Calibri"/>
        <family val="2"/>
        <scheme val="minor"/>
      </rPr>
      <t>Bpervious</t>
    </r>
    <r>
      <rPr>
        <b/>
        <sz val="11"/>
        <color theme="1"/>
        <rFont val="Calibri"/>
        <family val="2"/>
        <scheme val="minor"/>
      </rPr>
      <t xml:space="preserve"> =  </t>
    </r>
  </si>
  <si>
    <r>
      <t>Imperviousness Fraction, i</t>
    </r>
    <r>
      <rPr>
        <b/>
        <vertAlign val="subscript"/>
        <sz val="11"/>
        <color theme="1"/>
        <rFont val="Calibri"/>
        <family val="2"/>
        <scheme val="minor"/>
      </rPr>
      <t>B</t>
    </r>
    <r>
      <rPr>
        <b/>
        <sz val="11"/>
        <color theme="1"/>
        <rFont val="Calibri"/>
        <family val="2"/>
        <scheme val="minor"/>
      </rPr>
      <t xml:space="preserve"> = </t>
    </r>
  </si>
  <si>
    <r>
      <t>Volumetric Runoff Coefficient, Rv</t>
    </r>
    <r>
      <rPr>
        <b/>
        <vertAlign val="subscript"/>
        <sz val="11"/>
        <color theme="1"/>
        <rFont val="Calibri"/>
        <family val="2"/>
        <scheme val="minor"/>
      </rPr>
      <t>B</t>
    </r>
    <r>
      <rPr>
        <b/>
        <sz val="11"/>
        <color theme="1"/>
        <rFont val="Calibri"/>
        <family val="2"/>
        <scheme val="minor"/>
      </rPr>
      <t xml:space="preserve"> = </t>
    </r>
  </si>
  <si>
    <r>
      <t>Water Quality Volume, WQv</t>
    </r>
    <r>
      <rPr>
        <b/>
        <vertAlign val="subscript"/>
        <sz val="11"/>
        <color theme="1"/>
        <rFont val="Calibri"/>
        <family val="2"/>
        <scheme val="minor"/>
      </rPr>
      <t>B</t>
    </r>
    <r>
      <rPr>
        <b/>
        <sz val="11"/>
        <color theme="1"/>
        <rFont val="Calibri"/>
        <family val="2"/>
        <scheme val="minor"/>
      </rPr>
      <t xml:space="preserve"> = </t>
    </r>
  </si>
  <si>
    <t>v2018-06-11</t>
  </si>
  <si>
    <t>Project Water Quality Volume Summary</t>
  </si>
  <si>
    <t>About This Spreadsheet</t>
  </si>
  <si>
    <t>Cell Key:</t>
  </si>
  <si>
    <t xml:space="preserve">This spreadsheet is provided to properly calculate the Water Quality Volume when Runoff Reduction Practices designed to be eligible for Runoff Reduction Credits are utilized in accordance with Ohio's NPDES Storm Water Construction General Permit #OHC00005. A copy of this spreadsheet should be provided to the reviewing entity. </t>
  </si>
  <si>
    <t>Project Information &amp; Summary</t>
  </si>
  <si>
    <t xml:space="preserve"> Longitude: </t>
  </si>
  <si>
    <t xml:space="preserve">Submitted by: </t>
  </si>
  <si>
    <t>v1.1 2018-10-31</t>
  </si>
  <si>
    <t>VERSION ID</t>
  </si>
  <si>
    <t>DATE PUBLISHED</t>
  </si>
  <si>
    <t>EDITOR</t>
  </si>
  <si>
    <t>CHANGES MADE</t>
  </si>
  <si>
    <t>JWR</t>
  </si>
  <si>
    <t>Created update log, consolidated Summary and WQV page, added about this calculator,  added commas to unit calculator, added version number to printable area.</t>
  </si>
  <si>
    <t xml:space="preserve"> </t>
  </si>
  <si>
    <t>This spreadsheet is intended to help designers and reviewers properly calculate the Water Quality Volume when Runoff Reduction Practices are utilized in accordance with Ohio's NPDES Storm Water Construction General Permit #OHC00005. A copy of this spreadsheet should be included with the design calculations and reports. This spreadsheet is not intended for calculating any local peak discharge or flood control requirements.  To be eligible for the Runoff Reduction Volume credits associated with a qualifying practice, that practice must be designed to and comply with the Runoff Reduction Credit design criteria.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</si>
</sst>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Calibri"/>
      <family val="2"/>
      <scheme val="minor"/>
    </font>
    <font>
      <b/>
      <sz val="14"/>
      <name val="Calibri"/>
      <family val="2"/>
      <scheme val="minor"/>
    </font>
    <font>
      <sz val="10"/>
      <name val="Calibri"/>
      <family val="2"/>
      <scheme val="minor"/>
    </font>
    <font>
      <b/>
      <sz val="12"/>
      <name val="Calibri"/>
      <family val="2"/>
      <scheme val="minor"/>
    </font>
    <font>
      <b/>
      <sz val="14"/>
      <color indexed="12"/>
      <name val="Calibri"/>
      <family val="2"/>
      <scheme val="minor"/>
    </font>
    <font>
      <b/>
      <sz val="10"/>
      <color indexed="12"/>
      <name val="Calibri"/>
      <family val="2"/>
      <scheme val="minor"/>
    </font>
    <font>
      <sz val="11"/>
      <color rgb="FF006100"/>
      <name val="Calibri"/>
      <family val="2"/>
      <scheme val="minor"/>
    </font>
    <font>
      <sz val="11"/>
      <color rgb="FF3F3F76"/>
      <name val="Calibri"/>
      <family val="2"/>
      <scheme val="minor"/>
    </font>
    <font>
      <b/>
      <sz val="11"/>
      <color theme="1"/>
      <name val="Calibri"/>
      <family val="2"/>
      <scheme val="minor"/>
    </font>
    <font>
      <b/>
      <sz val="13"/>
      <color theme="0"/>
      <name val="Calibri"/>
      <family val="2"/>
      <scheme val="minor"/>
    </font>
    <font>
      <sz val="12"/>
      <name val="Calibri"/>
      <family val="2"/>
      <scheme val="minor"/>
    </font>
    <font>
      <b/>
      <sz val="12"/>
      <color rgb="FFFF0000"/>
      <name val="Calibri"/>
      <family val="2"/>
      <scheme val="minor"/>
    </font>
    <font>
      <b/>
      <sz val="12"/>
      <color theme="0"/>
      <name val="Calibri"/>
      <family val="2"/>
      <scheme val="minor"/>
    </font>
    <font>
      <sz val="10"/>
      <color rgb="FFFF0000"/>
      <name val="Calibri"/>
      <family val="2"/>
      <scheme val="minor"/>
    </font>
    <font>
      <b/>
      <sz val="11"/>
      <name val="Calibri"/>
      <family val="2"/>
      <scheme val="minor"/>
    </font>
    <font>
      <b/>
      <sz val="11"/>
      <color rgb="FFFF0000"/>
      <name val="Calibri"/>
      <family val="2"/>
      <scheme val="minor"/>
    </font>
    <font>
      <b/>
      <vertAlign val="subscript"/>
      <sz val="11"/>
      <color theme="1"/>
      <name val="Calibri"/>
      <family val="2"/>
      <scheme val="minor"/>
    </font>
    <font>
      <b/>
      <vertAlign val="superscript"/>
      <sz val="11"/>
      <color theme="1"/>
      <name val="Calibri"/>
      <family val="2"/>
      <scheme val="minor"/>
    </font>
    <font>
      <b/>
      <sz val="10"/>
      <color theme="1"/>
      <name val="Calibri"/>
      <family val="2"/>
      <scheme val="minor"/>
    </font>
    <font>
      <b/>
      <sz val="10"/>
      <color rgb="FFFF0000"/>
      <name val="Calibri"/>
      <family val="2"/>
      <scheme val="minor"/>
    </font>
    <font>
      <sz val="11"/>
      <name val="Calibri"/>
      <family val="2"/>
      <scheme val="minor"/>
    </font>
    <font>
      <b/>
      <sz val="10"/>
      <color theme="0"/>
      <name val="Calibri"/>
      <family val="2"/>
      <scheme val="minor"/>
    </font>
    <font>
      <b/>
      <vertAlign val="subscript"/>
      <sz val="10"/>
      <color theme="1"/>
      <name val="Calibri"/>
      <family val="2"/>
      <scheme val="minor"/>
    </font>
    <font>
      <b/>
      <vertAlign val="superscript"/>
      <sz val="10"/>
      <color theme="1"/>
      <name val="Calibri"/>
      <family val="2"/>
      <scheme val="minor"/>
    </font>
    <font>
      <sz val="10"/>
      <color theme="1"/>
      <name val="Calibri"/>
      <family val="2"/>
      <scheme val="minor"/>
    </font>
    <font>
      <b/>
      <sz val="10"/>
      <color indexed="10"/>
      <name val="Calibri"/>
      <family val="2"/>
      <scheme val="minor"/>
    </font>
    <font>
      <b/>
      <sz val="11"/>
      <color indexed="9"/>
      <name val="Calibri"/>
      <family val="2"/>
      <scheme val="minor"/>
    </font>
    <font>
      <sz val="11"/>
      <color indexed="9"/>
      <name val="Calibri"/>
      <family val="2"/>
      <scheme val="minor"/>
    </font>
    <font>
      <b/>
      <vertAlign val="superscript"/>
      <sz val="11"/>
      <name val="Calibri"/>
      <family val="2"/>
      <scheme val="minor"/>
    </font>
    <font>
      <sz val="9"/>
      <color indexed="81"/>
      <name val="Tahoma"/>
      <family val="2"/>
    </font>
    <font>
      <b/>
      <sz val="9"/>
      <color indexed="81"/>
      <name val="Tahoma"/>
      <family val="2"/>
    </font>
    <font>
      <vertAlign val="superscript"/>
      <sz val="10"/>
      <name val="Arial"/>
      <family val="2"/>
    </font>
    <font>
      <b/>
      <sz val="9"/>
      <name val="Calibri"/>
      <family val="2"/>
      <scheme val="minor"/>
    </font>
    <font>
      <b/>
      <sz val="11"/>
      <color theme="0"/>
      <name val="Calibri"/>
      <family val="2"/>
      <scheme val="minor"/>
    </font>
    <font>
      <i/>
      <sz val="10"/>
      <name val="Calibri"/>
      <family val="2"/>
      <scheme val="minor"/>
    </font>
    <font>
      <sz val="10"/>
      <name val="Arial"/>
      <family val="2"/>
    </font>
    <font>
      <b/>
      <sz val="10"/>
      <name val="Arial"/>
      <family val="2"/>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C6EFCE"/>
      </patternFill>
    </fill>
    <fill>
      <patternFill patternType="solid">
        <fgColor rgb="FFFFCC99"/>
      </patternFill>
    </fill>
    <fill>
      <patternFill patternType="solid">
        <fgColor theme="3" tint="-0.249977111117893"/>
        <bgColor indexed="64"/>
      </patternFill>
    </fill>
    <fill>
      <patternFill patternType="solid">
        <fgColor rgb="FF99FF99"/>
        <bgColor indexed="64"/>
      </patternFill>
    </fill>
    <fill>
      <patternFill patternType="solid">
        <fgColor theme="0" tint="-0.14999847407452621"/>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9" fontId="5" fillId="0" borderId="0" applyFont="0" applyFill="0" applyBorder="0" applyAlignment="0" applyProtection="0"/>
    <xf numFmtId="0" fontId="12" fillId="4" borderId="0" applyNumberFormat="0" applyBorder="0" applyAlignment="0" applyProtection="0"/>
    <xf numFmtId="0" fontId="13" fillId="5" borderId="13" applyNumberFormat="0" applyAlignment="0" applyProtection="0"/>
    <xf numFmtId="43" fontId="41" fillId="0" borderId="0" applyFont="0" applyFill="0" applyBorder="0" applyAlignment="0" applyProtection="0"/>
  </cellStyleXfs>
  <cellXfs count="342">
    <xf numFmtId="0" fontId="0" fillId="0" borderId="0" xfId="0"/>
    <xf numFmtId="1" fontId="8" fillId="0" borderId="0" xfId="0" applyNumberFormat="1" applyFont="1" applyProtection="1"/>
    <xf numFmtId="0" fontId="8" fillId="0" borderId="0" xfId="0" applyFont="1" applyFill="1" applyProtection="1"/>
    <xf numFmtId="0" fontId="8" fillId="0" borderId="0" xfId="0" applyFont="1" applyAlignment="1" applyProtection="1">
      <alignment wrapText="1"/>
    </xf>
    <xf numFmtId="0" fontId="8" fillId="0" borderId="0" xfId="0" applyFont="1" applyFill="1" applyAlignment="1" applyProtection="1"/>
    <xf numFmtId="0" fontId="10" fillId="0" borderId="0" xfId="0" applyFont="1" applyProtection="1"/>
    <xf numFmtId="0" fontId="6" fillId="0" borderId="0" xfId="0" applyFont="1" applyAlignment="1" applyProtection="1">
      <alignment horizontal="left"/>
    </xf>
    <xf numFmtId="0" fontId="6" fillId="0" borderId="0" xfId="0" applyFont="1" applyFill="1" applyBorder="1" applyAlignment="1" applyProtection="1">
      <alignment horizontal="left"/>
    </xf>
    <xf numFmtId="0" fontId="8" fillId="0" borderId="0" xfId="0" applyFont="1" applyBorder="1" applyProtection="1"/>
    <xf numFmtId="0" fontId="8" fillId="0" borderId="0" xfId="0" applyFont="1" applyFill="1" applyBorder="1" applyProtection="1"/>
    <xf numFmtId="0" fontId="8" fillId="0" borderId="0" xfId="0" applyFont="1" applyFill="1" applyBorder="1" applyAlignment="1" applyProtection="1">
      <alignment wrapText="1"/>
    </xf>
    <xf numFmtId="0" fontId="6" fillId="0" borderId="0" xfId="0" applyFont="1" applyFill="1" applyBorder="1" applyAlignment="1" applyProtection="1">
      <alignment horizontal="center"/>
    </xf>
    <xf numFmtId="0" fontId="8" fillId="0" borderId="0" xfId="0" applyFont="1" applyFill="1" applyAlignment="1" applyProtection="1">
      <alignment wrapText="1"/>
    </xf>
    <xf numFmtId="1" fontId="8" fillId="0" borderId="0" xfId="0" applyNumberFormat="1" applyFont="1" applyFill="1" applyBorder="1" applyAlignment="1" applyProtection="1">
      <alignment horizontal="center" wrapText="1"/>
    </xf>
    <xf numFmtId="0" fontId="9" fillId="0" borderId="0" xfId="0" applyFont="1"/>
    <xf numFmtId="0" fontId="16" fillId="0" borderId="0" xfId="0" applyFont="1"/>
    <xf numFmtId="164" fontId="9" fillId="0" borderId="0" xfId="0" applyNumberFormat="1" applyFont="1"/>
    <xf numFmtId="0" fontId="17" fillId="0" borderId="0" xfId="0" applyFont="1"/>
    <xf numFmtId="0" fontId="7" fillId="0" borderId="0" xfId="0" applyFont="1"/>
    <xf numFmtId="0" fontId="9" fillId="0" borderId="0" xfId="0" applyFont="1" applyAlignment="1">
      <alignment horizontal="right"/>
    </xf>
    <xf numFmtId="0" fontId="8" fillId="0" borderId="0" xfId="0" applyFont="1"/>
    <xf numFmtId="0" fontId="18" fillId="6" borderId="9" xfId="0" applyFont="1" applyFill="1" applyBorder="1" applyAlignment="1">
      <alignment horizontal="left"/>
    </xf>
    <xf numFmtId="0" fontId="18" fillId="6" borderId="8" xfId="0" applyFont="1" applyFill="1" applyBorder="1" applyAlignment="1">
      <alignment horizontal="left"/>
    </xf>
    <xf numFmtId="0" fontId="18" fillId="0" borderId="8" xfId="0" applyFont="1" applyFill="1" applyBorder="1" applyAlignment="1">
      <alignment horizontal="left"/>
    </xf>
    <xf numFmtId="0" fontId="8" fillId="0" borderId="8" xfId="0" applyFont="1" applyBorder="1"/>
    <xf numFmtId="0" fontId="8" fillId="0" borderId="8" xfId="0" applyFont="1" applyBorder="1" applyAlignment="1">
      <alignment horizontal="right"/>
    </xf>
    <xf numFmtId="0" fontId="8" fillId="0" borderId="12" xfId="0" applyFont="1" applyBorder="1"/>
    <xf numFmtId="0" fontId="8" fillId="0" borderId="0" xfId="0" applyFont="1" applyBorder="1"/>
    <xf numFmtId="0" fontId="19" fillId="0" borderId="0" xfId="0" applyFont="1"/>
    <xf numFmtId="0" fontId="8" fillId="0" borderId="11" xfId="0" applyFont="1" applyBorder="1"/>
    <xf numFmtId="0" fontId="8" fillId="0" borderId="0" xfId="0" applyFont="1" applyFill="1" applyBorder="1" applyAlignment="1">
      <alignment horizontal="right"/>
    </xf>
    <xf numFmtId="0" fontId="8" fillId="0" borderId="0" xfId="0" applyFont="1" applyBorder="1" applyAlignment="1">
      <alignment horizontal="right"/>
    </xf>
    <xf numFmtId="0" fontId="8" fillId="0" borderId="14" xfId="0" applyFont="1" applyBorder="1"/>
    <xf numFmtId="0" fontId="20" fillId="0" borderId="0" xfId="0" applyFont="1"/>
    <xf numFmtId="0" fontId="20" fillId="0" borderId="11" xfId="0" applyFont="1" applyBorder="1"/>
    <xf numFmtId="0" fontId="20" fillId="0" borderId="0" xfId="0" applyFont="1" applyBorder="1"/>
    <xf numFmtId="0" fontId="20" fillId="0" borderId="0" xfId="0" applyFont="1" applyBorder="1" applyAlignment="1">
      <alignment horizontal="right"/>
    </xf>
    <xf numFmtId="0" fontId="20" fillId="0" borderId="14" xfId="0" applyFont="1" applyBorder="1"/>
    <xf numFmtId="164" fontId="20" fillId="0" borderId="0" xfId="0" applyNumberFormat="1" applyFont="1"/>
    <xf numFmtId="0" fontId="21" fillId="0" borderId="0" xfId="0" applyFont="1"/>
    <xf numFmtId="0" fontId="20" fillId="0" borderId="7" xfId="0" applyFont="1" applyBorder="1"/>
    <xf numFmtId="0" fontId="20" fillId="0" borderId="6" xfId="0" applyFont="1" applyBorder="1"/>
    <xf numFmtId="0" fontId="20" fillId="0" borderId="6" xfId="0" applyFont="1" applyBorder="1" applyAlignment="1">
      <alignment horizontal="center"/>
    </xf>
    <xf numFmtId="0" fontId="20" fillId="0" borderId="6" xfId="0" applyFont="1" applyBorder="1" applyAlignment="1">
      <alignment horizontal="right"/>
    </xf>
    <xf numFmtId="0" fontId="20" fillId="0" borderId="15" xfId="0" applyFont="1" applyBorder="1"/>
    <xf numFmtId="0" fontId="20" fillId="0" borderId="0" xfId="0" applyFont="1" applyBorder="1" applyAlignment="1">
      <alignment horizontal="center"/>
    </xf>
    <xf numFmtId="0" fontId="18" fillId="6" borderId="9" xfId="0" applyFont="1" applyFill="1" applyBorder="1"/>
    <xf numFmtId="0" fontId="18" fillId="6" borderId="8" xfId="0" applyFont="1" applyFill="1" applyBorder="1"/>
    <xf numFmtId="0" fontId="20" fillId="0" borderId="8" xfId="0" applyFont="1" applyBorder="1" applyAlignment="1">
      <alignment horizontal="center"/>
    </xf>
    <xf numFmtId="0" fontId="20" fillId="0" borderId="8" xfId="0" applyFont="1" applyBorder="1" applyAlignment="1">
      <alignment horizontal="right"/>
    </xf>
    <xf numFmtId="0" fontId="20" fillId="0" borderId="12" xfId="0" applyFont="1" applyBorder="1"/>
    <xf numFmtId="0" fontId="9" fillId="0" borderId="0" xfId="0" applyFont="1" applyFill="1" applyBorder="1"/>
    <xf numFmtId="0" fontId="14" fillId="0" borderId="0" xfId="0" applyFont="1" applyAlignment="1">
      <alignment horizontal="center"/>
    </xf>
    <xf numFmtId="0" fontId="14" fillId="0" borderId="7" xfId="0" applyFont="1" applyBorder="1" applyAlignment="1">
      <alignment horizontal="center"/>
    </xf>
    <xf numFmtId="0" fontId="14" fillId="0" borderId="6" xfId="0" applyFont="1" applyBorder="1" applyAlignment="1">
      <alignment horizontal="center"/>
    </xf>
    <xf numFmtId="0" fontId="8" fillId="0" borderId="6" xfId="0" applyFont="1" applyBorder="1" applyAlignment="1">
      <alignment horizontal="right"/>
    </xf>
    <xf numFmtId="0" fontId="8" fillId="0" borderId="6" xfId="0" applyFont="1" applyBorder="1"/>
    <xf numFmtId="0" fontId="8" fillId="0" borderId="15" xfId="0" applyFont="1" applyBorder="1"/>
    <xf numFmtId="0" fontId="8" fillId="0" borderId="0" xfId="0" applyFont="1" applyAlignment="1">
      <alignment horizontal="right"/>
    </xf>
    <xf numFmtId="0" fontId="25" fillId="0" borderId="0" xfId="0" applyFont="1"/>
    <xf numFmtId="0" fontId="20" fillId="0" borderId="0" xfId="0" applyFont="1" applyAlignment="1">
      <alignment horizontal="right"/>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14" fillId="0" borderId="0"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xf>
    <xf numFmtId="0" fontId="21" fillId="0" borderId="0" xfId="0" applyFont="1" applyAlignment="1">
      <alignment vertical="center"/>
    </xf>
    <xf numFmtId="0" fontId="9" fillId="0" borderId="0" xfId="0" applyFont="1" applyAlignment="1">
      <alignment horizontal="right" vertical="center"/>
    </xf>
    <xf numFmtId="0" fontId="8" fillId="0" borderId="0" xfId="0" applyFont="1" applyAlignment="1">
      <alignment vertical="center"/>
    </xf>
    <xf numFmtId="0" fontId="8" fillId="0" borderId="0" xfId="0" applyFont="1" applyBorder="1" applyAlignment="1">
      <alignment vertical="center"/>
    </xf>
    <xf numFmtId="0" fontId="24" fillId="0" borderId="0" xfId="0" applyFont="1" applyAlignment="1">
      <alignment vertical="center"/>
    </xf>
    <xf numFmtId="1" fontId="8" fillId="0" borderId="0" xfId="0" applyNumberFormat="1" applyFont="1" applyAlignment="1" applyProtection="1">
      <alignment horizontal="center"/>
    </xf>
    <xf numFmtId="0" fontId="8" fillId="0" borderId="0" xfId="0" applyFont="1" applyAlignment="1" applyProtection="1"/>
    <xf numFmtId="0" fontId="8" fillId="0" borderId="0" xfId="0" applyFont="1" applyAlignment="1" applyProtection="1">
      <alignment horizontal="center"/>
    </xf>
    <xf numFmtId="1" fontId="8" fillId="0" borderId="0" xfId="0" applyNumberFormat="1" applyFont="1" applyFill="1" applyBorder="1" applyAlignment="1" applyProtection="1">
      <alignment horizontal="center"/>
    </xf>
    <xf numFmtId="0" fontId="8" fillId="0" borderId="10" xfId="0" applyFont="1" applyBorder="1" applyAlignment="1" applyProtection="1">
      <alignment vertical="center" wrapText="1"/>
    </xf>
    <xf numFmtId="0" fontId="8" fillId="0" borderId="10" xfId="0" applyFont="1" applyBorder="1" applyAlignment="1" applyProtection="1">
      <alignment vertical="center"/>
    </xf>
    <xf numFmtId="0" fontId="8" fillId="0" borderId="1" xfId="0" applyFont="1" applyBorder="1" applyAlignment="1" applyProtection="1">
      <alignment wrapText="1"/>
    </xf>
    <xf numFmtId="0" fontId="8" fillId="0" borderId="0"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wrapText="1"/>
    </xf>
    <xf numFmtId="0" fontId="8" fillId="0" borderId="0" xfId="0" applyFont="1" applyBorder="1" applyAlignment="1" applyProtection="1">
      <alignment wrapText="1"/>
    </xf>
    <xf numFmtId="1" fontId="8" fillId="0" borderId="0" xfId="0" applyNumberFormat="1" applyFont="1" applyAlignment="1" applyProtection="1"/>
    <xf numFmtId="9" fontId="8" fillId="0" borderId="0" xfId="0" applyNumberFormat="1" applyFont="1" applyProtection="1"/>
    <xf numFmtId="9" fontId="8" fillId="0" borderId="0" xfId="1" applyFont="1" applyProtection="1"/>
    <xf numFmtId="0" fontId="8" fillId="0" borderId="0" xfId="0" applyFont="1" applyBorder="1" applyAlignment="1" applyProtection="1">
      <alignment vertical="center"/>
    </xf>
    <xf numFmtId="1" fontId="8" fillId="0" borderId="0" xfId="0" applyNumberFormat="1" applyFont="1" applyBorder="1" applyProtection="1"/>
    <xf numFmtId="0" fontId="10" fillId="0" borderId="0" xfId="0" applyFont="1" applyBorder="1" applyProtection="1"/>
    <xf numFmtId="1" fontId="11" fillId="0" borderId="0" xfId="0" applyNumberFormat="1" applyFont="1" applyAlignment="1" applyProtection="1">
      <alignment horizontal="right"/>
    </xf>
    <xf numFmtId="0" fontId="8" fillId="0" borderId="0" xfId="0" applyFont="1" applyBorder="1" applyAlignment="1" applyProtection="1"/>
    <xf numFmtId="1" fontId="8" fillId="0" borderId="0" xfId="0" applyNumberFormat="1" applyFont="1" applyBorder="1" applyAlignment="1" applyProtection="1"/>
    <xf numFmtId="9" fontId="8" fillId="0" borderId="0" xfId="0" applyNumberFormat="1" applyFont="1" applyBorder="1" applyAlignment="1" applyProtection="1">
      <alignment horizontal="right" vertical="center" wrapText="1"/>
    </xf>
    <xf numFmtId="0" fontId="8" fillId="0" borderId="0" xfId="0" applyFont="1" applyFill="1" applyBorder="1" applyAlignment="1" applyProtection="1"/>
    <xf numFmtId="0" fontId="8" fillId="0" borderId="0" xfId="0" applyFont="1" applyBorder="1" applyAlignment="1" applyProtection="1">
      <alignment horizontal="left" vertical="center"/>
    </xf>
    <xf numFmtId="1" fontId="8" fillId="0" borderId="0" xfId="0" applyNumberFormat="1" applyFont="1" applyBorder="1" applyAlignment="1" applyProtection="1">
      <alignment horizontal="center"/>
    </xf>
    <xf numFmtId="1" fontId="26" fillId="0" borderId="0" xfId="0" applyNumberFormat="1" applyFont="1" applyProtection="1"/>
    <xf numFmtId="0" fontId="26" fillId="0" borderId="0" xfId="0" applyFont="1" applyProtection="1"/>
    <xf numFmtId="1" fontId="26" fillId="0" borderId="0" xfId="0" applyNumberFormat="1" applyFont="1" applyAlignment="1" applyProtection="1">
      <alignment horizontal="center"/>
    </xf>
    <xf numFmtId="0" fontId="26" fillId="0" borderId="0" xfId="0" applyFont="1" applyAlignment="1" applyProtection="1">
      <alignment wrapText="1"/>
    </xf>
    <xf numFmtId="0" fontId="26" fillId="0" borderId="0" xfId="0" applyFont="1" applyBorder="1" applyProtection="1"/>
    <xf numFmtId="0" fontId="26" fillId="0" borderId="0" xfId="0" applyFont="1" applyBorder="1" applyAlignment="1">
      <alignment vertical="center"/>
    </xf>
    <xf numFmtId="0" fontId="14" fillId="0" borderId="0" xfId="0" applyFont="1" applyBorder="1" applyAlignment="1">
      <alignment vertical="center" wrapText="1"/>
    </xf>
    <xf numFmtId="1" fontId="8" fillId="0" borderId="0" xfId="0" applyNumberFormat="1" applyFont="1" applyAlignment="1" applyProtection="1">
      <alignment wrapText="1"/>
    </xf>
    <xf numFmtId="0" fontId="31" fillId="0" borderId="0" xfId="0" applyFont="1" applyProtection="1"/>
    <xf numFmtId="0" fontId="20" fillId="0" borderId="1" xfId="0" applyFont="1" applyFill="1" applyBorder="1" applyAlignment="1" applyProtection="1">
      <alignment horizontal="center"/>
    </xf>
    <xf numFmtId="0" fontId="20" fillId="0" borderId="1" xfId="0" applyFont="1" applyBorder="1" applyAlignment="1" applyProtection="1">
      <alignment horizontal="center" wrapText="1"/>
    </xf>
    <xf numFmtId="0" fontId="20" fillId="0" borderId="2" xfId="0" applyFont="1" applyBorder="1" applyAlignment="1" applyProtection="1">
      <alignment horizontal="center"/>
    </xf>
    <xf numFmtId="1" fontId="20" fillId="0" borderId="1" xfId="0" applyNumberFormat="1" applyFont="1" applyFill="1" applyBorder="1" applyAlignment="1" applyProtection="1">
      <alignment horizontal="center" wrapText="1"/>
    </xf>
    <xf numFmtId="1" fontId="20" fillId="0" borderId="1" xfId="0" applyNumberFormat="1" applyFont="1" applyBorder="1" applyAlignment="1" applyProtection="1">
      <alignment horizontal="center" wrapText="1"/>
    </xf>
    <xf numFmtId="0" fontId="20" fillId="0" borderId="1" xfId="0" applyFont="1" applyFill="1" applyBorder="1" applyAlignment="1" applyProtection="1">
      <alignment horizontal="center" wrapText="1"/>
    </xf>
    <xf numFmtId="1" fontId="20" fillId="0" borderId="4" xfId="0" applyNumberFormat="1" applyFont="1" applyBorder="1" applyAlignment="1" applyProtection="1">
      <alignment horizontal="center" wrapText="1"/>
    </xf>
    <xf numFmtId="0" fontId="26" fillId="0" borderId="0" xfId="0" applyFont="1"/>
    <xf numFmtId="0" fontId="20" fillId="0" borderId="0" xfId="0" applyFont="1" applyFill="1" applyBorder="1" applyAlignment="1" applyProtection="1">
      <alignment wrapText="1"/>
    </xf>
    <xf numFmtId="0" fontId="26" fillId="0" borderId="10" xfId="0" applyFont="1" applyBorder="1" applyAlignment="1" applyProtection="1">
      <alignment vertical="center" wrapText="1"/>
    </xf>
    <xf numFmtId="0" fontId="26" fillId="0" borderId="1" xfId="0" applyFont="1" applyBorder="1" applyAlignment="1" applyProtection="1">
      <alignment vertical="center" wrapText="1"/>
    </xf>
    <xf numFmtId="0" fontId="32" fillId="6" borderId="4" xfId="0" applyFont="1" applyFill="1" applyBorder="1" applyAlignment="1" applyProtection="1"/>
    <xf numFmtId="0" fontId="33" fillId="6" borderId="5" xfId="0" applyFont="1" applyFill="1" applyBorder="1" applyAlignment="1" applyProtection="1"/>
    <xf numFmtId="0" fontId="33" fillId="6" borderId="2" xfId="0" applyFont="1" applyFill="1" applyBorder="1" applyAlignment="1" applyProtection="1">
      <alignment wrapText="1"/>
    </xf>
    <xf numFmtId="1" fontId="20" fillId="6" borderId="1" xfId="0" applyNumberFormat="1" applyFont="1" applyFill="1" applyBorder="1" applyAlignment="1" applyProtection="1">
      <alignment horizontal="center" wrapText="1"/>
    </xf>
    <xf numFmtId="1" fontId="20" fillId="6" borderId="3" xfId="0" applyNumberFormat="1" applyFont="1" applyFill="1" applyBorder="1" applyAlignment="1" applyProtection="1">
      <alignment horizontal="center" wrapText="1"/>
    </xf>
    <xf numFmtId="0" fontId="20" fillId="6" borderId="3" xfId="0" applyFont="1" applyFill="1" applyBorder="1" applyAlignment="1" applyProtection="1">
      <alignment horizontal="center" wrapText="1"/>
    </xf>
    <xf numFmtId="1" fontId="20" fillId="6" borderId="4" xfId="0" applyNumberFormat="1" applyFont="1" applyFill="1" applyBorder="1" applyAlignment="1" applyProtection="1">
      <alignment horizontal="center" wrapText="1"/>
    </xf>
    <xf numFmtId="0" fontId="20" fillId="6" borderId="1" xfId="0" applyFont="1" applyFill="1" applyBorder="1" applyAlignment="1" applyProtection="1">
      <alignment horizontal="center" wrapText="1"/>
    </xf>
    <xf numFmtId="0" fontId="26" fillId="0" borderId="1" xfId="0" applyFont="1" applyBorder="1" applyAlignment="1" applyProtection="1">
      <alignment horizontal="left" vertical="center" wrapText="1"/>
    </xf>
    <xf numFmtId="9" fontId="26" fillId="2" borderId="2" xfId="0" applyNumberFormat="1" applyFont="1" applyFill="1" applyBorder="1" applyAlignment="1" applyProtection="1">
      <alignment horizontal="center" vertical="center" wrapText="1"/>
    </xf>
    <xf numFmtId="0" fontId="26" fillId="0" borderId="0" xfId="0" applyFont="1" applyFill="1" applyBorder="1" applyProtection="1"/>
    <xf numFmtId="9" fontId="33" fillId="6" borderId="5" xfId="0" applyNumberFormat="1" applyFont="1" applyFill="1" applyBorder="1" applyAlignment="1" applyProtection="1"/>
    <xf numFmtId="0" fontId="26" fillId="0" borderId="9" xfId="0" applyFont="1" applyBorder="1" applyAlignment="1" applyProtection="1">
      <alignment vertical="center" wrapText="1"/>
    </xf>
    <xf numFmtId="9" fontId="26" fillId="7" borderId="2" xfId="0" applyNumberFormat="1" applyFont="1" applyFill="1" applyBorder="1" applyAlignment="1" applyProtection="1">
      <alignment horizontal="center" vertical="center" wrapText="1"/>
      <protection locked="0"/>
    </xf>
    <xf numFmtId="0" fontId="26" fillId="0" borderId="10" xfId="0" applyFont="1" applyBorder="1" applyAlignment="1" applyProtection="1">
      <alignment vertical="center"/>
    </xf>
    <xf numFmtId="0" fontId="32" fillId="6" borderId="6" xfId="0" applyFont="1" applyFill="1" applyBorder="1" applyAlignment="1" applyProtection="1"/>
    <xf numFmtId="1" fontId="26" fillId="6" borderId="5" xfId="0" applyNumberFormat="1" applyFont="1" applyFill="1" applyBorder="1" applyAlignment="1" applyProtection="1">
      <alignment horizontal="center"/>
    </xf>
    <xf numFmtId="1" fontId="26" fillId="6" borderId="2" xfId="0" applyNumberFormat="1" applyFont="1" applyFill="1" applyBorder="1" applyAlignment="1" applyProtection="1">
      <alignment horizontal="center" wrapText="1"/>
    </xf>
    <xf numFmtId="9" fontId="26" fillId="6" borderId="5" xfId="0" applyNumberFormat="1" applyFont="1" applyFill="1" applyBorder="1" applyAlignment="1" applyProtection="1">
      <alignment horizontal="center" vertical="center" wrapText="1"/>
    </xf>
    <xf numFmtId="0" fontId="26" fillId="6" borderId="5" xfId="0" applyFont="1" applyFill="1" applyBorder="1" applyAlignment="1" applyProtection="1">
      <alignment horizontal="center"/>
    </xf>
    <xf numFmtId="0" fontId="26" fillId="6" borderId="1" xfId="0" applyFont="1" applyFill="1" applyBorder="1" applyAlignment="1" applyProtection="1">
      <alignment horizontal="center" wrapText="1"/>
    </xf>
    <xf numFmtId="0" fontId="32" fillId="6" borderId="7" xfId="0" applyFont="1" applyFill="1" applyBorder="1" applyAlignment="1" applyProtection="1"/>
    <xf numFmtId="0" fontId="32" fillId="6" borderId="8" xfId="0" applyFont="1" applyFill="1" applyBorder="1" applyAlignment="1" applyProtection="1"/>
    <xf numFmtId="0" fontId="32" fillId="6" borderId="5" xfId="0" applyFont="1" applyFill="1" applyBorder="1" applyAlignment="1" applyProtection="1">
      <alignment wrapText="1"/>
    </xf>
    <xf numFmtId="0" fontId="20" fillId="0" borderId="4" xfId="0" applyFont="1" applyBorder="1" applyAlignment="1" applyProtection="1">
      <alignment horizontal="center"/>
    </xf>
    <xf numFmtId="1" fontId="20" fillId="3" borderId="4" xfId="0" applyNumberFormat="1" applyFont="1" applyFill="1" applyBorder="1" applyAlignment="1" applyProtection="1">
      <alignment horizontal="center" wrapText="1"/>
    </xf>
    <xf numFmtId="1" fontId="20" fillId="3" borderId="5" xfId="0" applyNumberFormat="1" applyFont="1" applyFill="1" applyBorder="1" applyAlignment="1" applyProtection="1">
      <alignment horizontal="center" wrapText="1"/>
    </xf>
    <xf numFmtId="1" fontId="20" fillId="0" borderId="4" xfId="0" applyNumberFormat="1" applyFont="1" applyBorder="1" applyAlignment="1" applyProtection="1">
      <alignment horizontal="center"/>
    </xf>
    <xf numFmtId="1" fontId="20" fillId="0" borderId="5" xfId="0" applyNumberFormat="1" applyFont="1" applyBorder="1" applyAlignment="1" applyProtection="1">
      <alignment horizontal="center"/>
    </xf>
    <xf numFmtId="1" fontId="20" fillId="0" borderId="0" xfId="0" applyNumberFormat="1" applyFont="1" applyProtection="1"/>
    <xf numFmtId="0" fontId="20" fillId="0" borderId="0" xfId="0" applyFont="1" applyProtection="1"/>
    <xf numFmtId="0" fontId="20" fillId="0" borderId="0" xfId="0" applyFont="1" applyBorder="1" applyProtection="1"/>
    <xf numFmtId="0" fontId="26" fillId="0" borderId="0" xfId="0" applyFont="1" applyBorder="1" applyAlignment="1" applyProtection="1">
      <alignment horizontal="center"/>
    </xf>
    <xf numFmtId="0" fontId="26" fillId="0" borderId="0" xfId="0" applyFont="1" applyBorder="1" applyAlignment="1" applyProtection="1">
      <alignment horizontal="center" wrapText="1"/>
    </xf>
    <xf numFmtId="1" fontId="20" fillId="0" borderId="0" xfId="0" applyNumberFormat="1" applyFont="1" applyBorder="1" applyAlignment="1" applyProtection="1">
      <alignment horizontal="right"/>
    </xf>
    <xf numFmtId="0" fontId="20" fillId="0" borderId="5" xfId="0" applyFont="1" applyBorder="1" applyAlignment="1" applyProtection="1">
      <alignment horizontal="center"/>
    </xf>
    <xf numFmtId="2" fontId="8" fillId="0" borderId="0" xfId="0" applyNumberFormat="1" applyFont="1" applyProtection="1"/>
    <xf numFmtId="2" fontId="8" fillId="0" borderId="0" xfId="0" applyNumberFormat="1" applyFont="1" applyBorder="1" applyProtection="1"/>
    <xf numFmtId="2" fontId="26" fillId="0" borderId="0" xfId="0" applyNumberFormat="1" applyFont="1" applyProtection="1"/>
    <xf numFmtId="2" fontId="26" fillId="0" borderId="0" xfId="0" applyNumberFormat="1" applyFont="1" applyBorder="1" applyProtection="1"/>
    <xf numFmtId="2" fontId="8" fillId="0" borderId="0" xfId="0" applyNumberFormat="1" applyFont="1" applyBorder="1" applyAlignment="1" applyProtection="1">
      <alignment vertical="center" wrapText="1"/>
    </xf>
    <xf numFmtId="2" fontId="8" fillId="0" borderId="0" xfId="0" applyNumberFormat="1" applyFont="1" applyBorder="1" applyAlignment="1" applyProtection="1">
      <alignment vertical="center"/>
    </xf>
    <xf numFmtId="2" fontId="8" fillId="0" borderId="0" xfId="0" applyNumberFormat="1" applyFont="1" applyBorder="1" applyAlignment="1" applyProtection="1">
      <alignment wrapText="1"/>
    </xf>
    <xf numFmtId="2" fontId="26" fillId="0" borderId="1" xfId="0" applyNumberFormat="1" applyFont="1" applyBorder="1" applyAlignment="1" applyProtection="1">
      <alignment vertical="center" wrapText="1"/>
    </xf>
    <xf numFmtId="2" fontId="26" fillId="0" borderId="1" xfId="0" applyNumberFormat="1" applyFont="1" applyBorder="1" applyAlignment="1" applyProtection="1">
      <alignment wrapText="1"/>
    </xf>
    <xf numFmtId="2" fontId="26" fillId="0" borderId="0" xfId="0" applyNumberFormat="1" applyFont="1" applyBorder="1" applyAlignment="1" applyProtection="1">
      <alignment vertical="center" wrapText="1"/>
    </xf>
    <xf numFmtId="2" fontId="26" fillId="0" borderId="0" xfId="0" applyNumberFormat="1" applyFont="1" applyBorder="1" applyAlignment="1" applyProtection="1">
      <alignment wrapText="1"/>
    </xf>
    <xf numFmtId="2" fontId="26" fillId="0" borderId="0" xfId="0" applyNumberFormat="1" applyFont="1" applyFill="1" applyBorder="1" applyAlignment="1" applyProtection="1">
      <alignment horizontal="center" vertical="center" wrapText="1"/>
    </xf>
    <xf numFmtId="2" fontId="26" fillId="0" borderId="0" xfId="0" applyNumberFormat="1" applyFont="1" applyBorder="1" applyAlignment="1" applyProtection="1">
      <alignment horizontal="center" vertical="center" wrapText="1"/>
    </xf>
    <xf numFmtId="2" fontId="20" fillId="0" borderId="0" xfId="0" applyNumberFormat="1" applyFont="1" applyProtection="1"/>
    <xf numFmtId="2" fontId="20" fillId="0" borderId="0" xfId="0" applyNumberFormat="1" applyFont="1" applyBorder="1" applyProtection="1"/>
    <xf numFmtId="2" fontId="26" fillId="0" borderId="0" xfId="0" applyNumberFormat="1" applyFont="1" applyFill="1" applyProtection="1"/>
    <xf numFmtId="2" fontId="8" fillId="0" borderId="0" xfId="0" applyNumberFormat="1" applyFont="1" applyFill="1" applyProtection="1"/>
    <xf numFmtId="2" fontId="10" fillId="0" borderId="0" xfId="0" applyNumberFormat="1" applyFont="1" applyBorder="1" applyProtection="1"/>
    <xf numFmtId="2" fontId="8" fillId="0" borderId="0" xfId="0" applyNumberFormat="1" applyFont="1" applyFill="1" applyBorder="1" applyProtection="1"/>
    <xf numFmtId="2" fontId="8" fillId="0" borderId="0" xfId="0" applyNumberFormat="1" applyFont="1" applyBorder="1" applyAlignment="1" applyProtection="1"/>
    <xf numFmtId="2" fontId="8" fillId="0" borderId="0" xfId="0" applyNumberFormat="1" applyFont="1" applyAlignment="1" applyProtection="1"/>
    <xf numFmtId="0" fontId="6" fillId="0" borderId="1" xfId="0" applyFont="1" applyBorder="1" applyAlignment="1" applyProtection="1">
      <alignment horizontal="left" vertical="center" wrapText="1"/>
    </xf>
    <xf numFmtId="3" fontId="14" fillId="8" borderId="1" xfId="0" applyNumberFormat="1" applyFont="1" applyFill="1" applyBorder="1" applyAlignment="1">
      <alignment vertical="center"/>
    </xf>
    <xf numFmtId="1" fontId="14" fillId="8" borderId="1" xfId="0" applyNumberFormat="1" applyFont="1" applyFill="1" applyBorder="1" applyAlignment="1">
      <alignment vertical="center"/>
    </xf>
    <xf numFmtId="0" fontId="7" fillId="0" borderId="0" xfId="0" applyFont="1" applyAlignment="1">
      <alignment vertical="center"/>
    </xf>
    <xf numFmtId="0" fontId="6" fillId="7" borderId="1" xfId="0" applyFont="1" applyFill="1" applyBorder="1" applyAlignment="1" applyProtection="1">
      <alignment horizontal="center" vertical="center"/>
    </xf>
    <xf numFmtId="0" fontId="9" fillId="0" borderId="0" xfId="0" applyFont="1" applyAlignment="1">
      <alignment vertical="center"/>
    </xf>
    <xf numFmtId="164" fontId="9" fillId="0" borderId="0" xfId="0" applyNumberFormat="1" applyFont="1" applyAlignment="1">
      <alignment vertical="center"/>
    </xf>
    <xf numFmtId="0" fontId="17" fillId="0" borderId="0" xfId="0" applyFont="1" applyAlignment="1">
      <alignment vertical="center"/>
    </xf>
    <xf numFmtId="2" fontId="6" fillId="2" borderId="1" xfId="0" applyNumberFormat="1"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1" fontId="20" fillId="8" borderId="1" xfId="0" applyNumberFormat="1" applyFont="1" applyFill="1" applyBorder="1" applyAlignment="1" applyProtection="1">
      <alignment horizontal="center"/>
    </xf>
    <xf numFmtId="1" fontId="20" fillId="8" borderId="1" xfId="0" applyNumberFormat="1" applyFont="1" applyFill="1" applyBorder="1" applyAlignment="1" applyProtection="1">
      <alignment horizontal="center" wrapText="1"/>
    </xf>
    <xf numFmtId="1" fontId="20" fillId="0" borderId="0" xfId="0" applyNumberFormat="1" applyFont="1" applyAlignment="1" applyProtection="1">
      <alignment horizontal="right"/>
    </xf>
    <xf numFmtId="1" fontId="26" fillId="0" borderId="0" xfId="0" applyNumberFormat="1" applyFont="1" applyFill="1" applyBorder="1" applyAlignment="1" applyProtection="1">
      <alignment horizontal="center"/>
    </xf>
    <xf numFmtId="2" fontId="3" fillId="7" borderId="1" xfId="0" applyNumberFormat="1" applyFont="1" applyFill="1" applyBorder="1" applyAlignment="1" applyProtection="1">
      <alignment vertical="center"/>
      <protection locked="0"/>
    </xf>
    <xf numFmtId="2" fontId="26" fillId="7" borderId="1" xfId="0" applyNumberFormat="1" applyFont="1" applyFill="1" applyBorder="1" applyAlignment="1" applyProtection="1">
      <alignment vertical="center"/>
      <protection locked="0"/>
    </xf>
    <xf numFmtId="3" fontId="3" fillId="8" borderId="1" xfId="0" applyNumberFormat="1" applyFont="1" applyFill="1" applyBorder="1" applyAlignment="1">
      <alignment vertical="center"/>
    </xf>
    <xf numFmtId="1" fontId="3" fillId="8" borderId="1" xfId="0" applyNumberFormat="1" applyFont="1" applyFill="1" applyBorder="1" applyAlignment="1">
      <alignment vertical="center"/>
    </xf>
    <xf numFmtId="1" fontId="33" fillId="6" borderId="5" xfId="0" applyNumberFormat="1" applyFont="1" applyFill="1" applyBorder="1" applyAlignment="1" applyProtection="1"/>
    <xf numFmtId="1" fontId="26" fillId="6" borderId="5" xfId="0" applyNumberFormat="1" applyFont="1" applyFill="1" applyBorder="1" applyAlignment="1" applyProtection="1">
      <alignment horizontal="center" wrapText="1"/>
    </xf>
    <xf numFmtId="1" fontId="20" fillId="8" borderId="4" xfId="0" applyNumberFormat="1" applyFont="1" applyFill="1" applyBorder="1" applyAlignment="1" applyProtection="1">
      <alignment horizontal="center" wrapText="1"/>
    </xf>
    <xf numFmtId="1" fontId="26" fillId="7" borderId="1" xfId="0" applyNumberFormat="1" applyFont="1" applyFill="1" applyBorder="1" applyAlignment="1" applyProtection="1">
      <alignment horizontal="center" vertical="center"/>
      <protection locked="0"/>
    </xf>
    <xf numFmtId="1" fontId="26" fillId="8" borderId="1" xfId="0" applyNumberFormat="1" applyFont="1" applyFill="1" applyBorder="1" applyAlignment="1" applyProtection="1">
      <alignment horizontal="center" vertical="center"/>
    </xf>
    <xf numFmtId="1" fontId="26" fillId="0" borderId="1" xfId="0" applyNumberFormat="1"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xf>
    <xf numFmtId="1" fontId="26" fillId="8" borderId="3" xfId="0" applyNumberFormat="1" applyFont="1" applyFill="1" applyBorder="1" applyAlignment="1" applyProtection="1">
      <alignment horizontal="center" vertical="center"/>
    </xf>
    <xf numFmtId="0" fontId="26" fillId="7" borderId="1" xfId="0" applyFont="1" applyFill="1" applyBorder="1" applyAlignment="1" applyProtection="1">
      <alignment horizontal="center" vertical="center"/>
      <protection locked="0"/>
    </xf>
    <xf numFmtId="1" fontId="26" fillId="8" borderId="4" xfId="0" applyNumberFormat="1" applyFont="1" applyFill="1" applyBorder="1" applyAlignment="1" applyProtection="1">
      <alignment horizontal="center" vertical="center"/>
    </xf>
    <xf numFmtId="0" fontId="26" fillId="0" borderId="0" xfId="0" applyFont="1" applyAlignment="1">
      <alignment vertical="center"/>
    </xf>
    <xf numFmtId="0" fontId="26" fillId="0" borderId="0" xfId="0" applyFont="1" applyFill="1" applyBorder="1" applyAlignment="1" applyProtection="1">
      <alignment vertical="center"/>
    </xf>
    <xf numFmtId="0" fontId="26" fillId="0" borderId="0" xfId="0" applyFont="1" applyAlignment="1" applyProtection="1">
      <alignment vertical="center"/>
    </xf>
    <xf numFmtId="2" fontId="26" fillId="0" borderId="0" xfId="0" applyNumberFormat="1" applyFont="1" applyAlignment="1" applyProtection="1">
      <alignment vertical="center"/>
    </xf>
    <xf numFmtId="0" fontId="26" fillId="0" borderId="0" xfId="0" applyFont="1" applyBorder="1" applyAlignment="1" applyProtection="1">
      <alignment vertical="center"/>
    </xf>
    <xf numFmtId="1" fontId="26" fillId="8" borderId="1" xfId="0" applyNumberFormat="1" applyFont="1" applyFill="1" applyBorder="1" applyAlignment="1" applyProtection="1">
      <alignment horizontal="center" vertical="center" wrapText="1"/>
    </xf>
    <xf numFmtId="0" fontId="26" fillId="7" borderId="1" xfId="0" applyFont="1" applyFill="1" applyBorder="1" applyAlignment="1" applyProtection="1">
      <alignment horizontal="center" vertical="center" wrapText="1"/>
      <protection locked="0"/>
    </xf>
    <xf numFmtId="1" fontId="26" fillId="7" borderId="1" xfId="0" applyNumberFormat="1" applyFont="1" applyFill="1" applyBorder="1" applyAlignment="1" applyProtection="1">
      <alignment horizontal="center" vertical="center" wrapText="1"/>
      <protection locked="0"/>
    </xf>
    <xf numFmtId="1" fontId="26" fillId="8" borderId="5" xfId="0" applyNumberFormat="1" applyFont="1" applyFill="1" applyBorder="1" applyAlignment="1" applyProtection="1">
      <alignment horizontal="center" vertical="center"/>
    </xf>
    <xf numFmtId="0" fontId="26" fillId="8" borderId="1" xfId="0" applyFont="1" applyFill="1" applyBorder="1" applyAlignment="1" applyProtection="1">
      <alignment horizontal="center" vertical="center" wrapText="1"/>
    </xf>
    <xf numFmtId="2" fontId="26" fillId="0" borderId="0" xfId="0" applyNumberFormat="1" applyFont="1" applyBorder="1" applyAlignment="1" applyProtection="1">
      <alignment vertical="center"/>
    </xf>
    <xf numFmtId="0" fontId="8" fillId="0" borderId="0" xfId="0" applyFont="1" applyBorder="1" applyAlignment="1" applyProtection="1">
      <alignment horizontal="left" wrapText="1"/>
    </xf>
    <xf numFmtId="0" fontId="8" fillId="0" borderId="0" xfId="0" applyFont="1" applyBorder="1" applyAlignment="1" applyProtection="1">
      <alignment horizontal="left"/>
    </xf>
    <xf numFmtId="0" fontId="8" fillId="0" borderId="1" xfId="0" applyFont="1" applyBorder="1" applyAlignment="1" applyProtection="1">
      <alignment horizontal="left" vertical="center" wrapText="1"/>
    </xf>
    <xf numFmtId="0" fontId="26" fillId="0" borderId="5" xfId="0" applyFont="1" applyBorder="1"/>
    <xf numFmtId="0" fontId="26" fillId="0" borderId="2" xfId="0" applyFont="1" applyBorder="1"/>
    <xf numFmtId="0" fontId="20" fillId="0" borderId="0" xfId="0" applyFont="1" applyBorder="1" applyAlignment="1">
      <alignment horizontal="center" vertical="center"/>
    </xf>
    <xf numFmtId="0" fontId="5" fillId="0" borderId="0" xfId="0" applyFont="1"/>
    <xf numFmtId="2" fontId="0" fillId="8" borderId="1" xfId="0" applyNumberFormat="1" applyFill="1" applyBorder="1"/>
    <xf numFmtId="0" fontId="5" fillId="0" borderId="0" xfId="0" applyFont="1" applyAlignment="1">
      <alignment horizontal="center"/>
    </xf>
    <xf numFmtId="0" fontId="5" fillId="0" borderId="0" xfId="0" quotePrefix="1" applyFont="1" applyAlignment="1">
      <alignment horizontal="center"/>
    </xf>
    <xf numFmtId="0" fontId="0" fillId="0" borderId="0" xfId="0" applyAlignment="1">
      <alignment horizontal="center"/>
    </xf>
    <xf numFmtId="0" fontId="8" fillId="0" borderId="0" xfId="0" applyFont="1" applyProtection="1"/>
    <xf numFmtId="0" fontId="26" fillId="0" borderId="1" xfId="0" applyFont="1" applyBorder="1" applyAlignment="1" applyProtection="1">
      <alignment wrapText="1"/>
    </xf>
    <xf numFmtId="2" fontId="14" fillId="8" borderId="1" xfId="0" applyNumberFormat="1" applyFont="1" applyFill="1" applyBorder="1" applyAlignment="1" applyProtection="1">
      <alignment vertical="center"/>
    </xf>
    <xf numFmtId="1" fontId="14" fillId="8" borderId="1" xfId="0" applyNumberFormat="1" applyFont="1" applyFill="1" applyBorder="1" applyAlignment="1" applyProtection="1">
      <alignment vertical="center"/>
    </xf>
    <xf numFmtId="1" fontId="26" fillId="7" borderId="1" xfId="0" applyNumberFormat="1" applyFont="1" applyFill="1" applyBorder="1" applyAlignment="1" applyProtection="1">
      <alignment horizontal="center"/>
      <protection locked="0"/>
    </xf>
    <xf numFmtId="2" fontId="26" fillId="8" borderId="1" xfId="0" applyNumberFormat="1" applyFont="1" applyFill="1" applyBorder="1" applyAlignment="1" applyProtection="1">
      <alignment vertical="center"/>
    </xf>
    <xf numFmtId="2" fontId="3" fillId="8" borderId="1" xfId="0" applyNumberFormat="1" applyFont="1" applyFill="1" applyBorder="1" applyAlignment="1" applyProtection="1">
      <alignment vertical="center"/>
    </xf>
    <xf numFmtId="2" fontId="3" fillId="8" borderId="10" xfId="2" applyNumberFormat="1" applyFont="1" applyFill="1" applyBorder="1" applyAlignment="1" applyProtection="1">
      <alignment vertical="center"/>
    </xf>
    <xf numFmtId="3" fontId="3" fillId="8" borderId="1" xfId="0" applyNumberFormat="1" applyFont="1" applyFill="1" applyBorder="1" applyAlignment="1" applyProtection="1">
      <alignment vertical="center"/>
    </xf>
    <xf numFmtId="0" fontId="0" fillId="0" borderId="0" xfId="0" applyProtection="1"/>
    <xf numFmtId="0" fontId="14" fillId="0" borderId="0" xfId="0" applyFont="1" applyBorder="1" applyAlignment="1" applyProtection="1">
      <alignment horizontal="right" vertical="center"/>
    </xf>
    <xf numFmtId="0" fontId="14" fillId="0" borderId="0" xfId="0" applyFont="1" applyBorder="1" applyAlignment="1" applyProtection="1">
      <alignment vertical="center"/>
    </xf>
    <xf numFmtId="0" fontId="14" fillId="0" borderId="0" xfId="0" applyFont="1" applyBorder="1" applyAlignment="1" applyProtection="1">
      <alignment vertical="center" wrapText="1"/>
    </xf>
    <xf numFmtId="1" fontId="3" fillId="8" borderId="1" xfId="0" applyNumberFormat="1" applyFont="1" applyFill="1" applyBorder="1" applyAlignment="1" applyProtection="1">
      <alignment vertical="center"/>
    </xf>
    <xf numFmtId="0" fontId="26" fillId="0" borderId="5" xfId="0" applyFont="1" applyBorder="1" applyProtection="1"/>
    <xf numFmtId="0" fontId="26" fillId="0" borderId="2" xfId="0" applyFont="1" applyBorder="1" applyProtection="1"/>
    <xf numFmtId="0" fontId="9" fillId="0" borderId="0" xfId="0" applyFont="1" applyProtection="1"/>
    <xf numFmtId="0" fontId="16" fillId="0" borderId="0" xfId="0" applyFont="1" applyProtection="1"/>
    <xf numFmtId="164" fontId="9" fillId="0" borderId="0" xfId="0" applyNumberFormat="1" applyFont="1" applyProtection="1"/>
    <xf numFmtId="0" fontId="17" fillId="0" borderId="0" xfId="0" applyFont="1" applyProtection="1"/>
    <xf numFmtId="0" fontId="6" fillId="0" borderId="0" xfId="0" applyFont="1" applyAlignment="1" applyProtection="1">
      <alignment vertical="center"/>
    </xf>
    <xf numFmtId="0" fontId="6" fillId="0" borderId="0" xfId="0" applyFont="1" applyAlignment="1" applyProtection="1">
      <alignment horizontal="right" vertical="center"/>
    </xf>
    <xf numFmtId="164" fontId="6" fillId="0" borderId="0" xfId="0" applyNumberFormat="1" applyFont="1" applyAlignment="1" applyProtection="1">
      <alignment vertical="center"/>
    </xf>
    <xf numFmtId="0" fontId="25" fillId="0" borderId="0" xfId="0" applyFont="1" applyAlignment="1" applyProtection="1">
      <alignment vertical="center"/>
    </xf>
    <xf numFmtId="0" fontId="27" fillId="6" borderId="9" xfId="0" applyFont="1" applyFill="1" applyBorder="1" applyAlignment="1" applyProtection="1">
      <alignment vertical="center"/>
    </xf>
    <xf numFmtId="0" fontId="27" fillId="6" borderId="8" xfId="0" applyFont="1" applyFill="1" applyBorder="1" applyAlignment="1" applyProtection="1">
      <alignment vertical="center"/>
    </xf>
    <xf numFmtId="0" fontId="6" fillId="0" borderId="8" xfId="0" applyFont="1" applyFill="1" applyBorder="1" applyAlignment="1" applyProtection="1">
      <alignment horizontal="right" vertical="center"/>
    </xf>
    <xf numFmtId="1" fontId="6" fillId="8" borderId="1" xfId="0" applyNumberFormat="1"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2" xfId="0" applyFont="1" applyBorder="1" applyAlignment="1" applyProtection="1">
      <alignment vertical="center"/>
    </xf>
    <xf numFmtId="0" fontId="6" fillId="0" borderId="0" xfId="0" applyFont="1" applyBorder="1" applyAlignment="1" applyProtection="1">
      <alignment vertical="center"/>
    </xf>
    <xf numFmtId="0" fontId="24" fillId="0" borderId="0" xfId="0" applyFont="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horizontal="right" vertical="center"/>
    </xf>
    <xf numFmtId="2" fontId="6" fillId="8" borderId="1" xfId="0" applyNumberFormat="1" applyFont="1" applyFill="1" applyBorder="1" applyAlignment="1" applyProtection="1">
      <alignment horizontal="right" vertical="center"/>
    </xf>
    <xf numFmtId="0" fontId="24" fillId="0" borderId="0" xfId="0" applyFont="1" applyBorder="1" applyAlignment="1" applyProtection="1">
      <alignment vertical="center"/>
    </xf>
    <xf numFmtId="3" fontId="24" fillId="8" borderId="1" xfId="0" applyNumberFormat="1" applyFont="1" applyFill="1" applyBorder="1" applyAlignment="1" applyProtection="1">
      <alignment vertical="center"/>
    </xf>
    <xf numFmtId="0" fontId="24" fillId="0" borderId="14" xfId="0" applyFont="1" applyBorder="1" applyAlignment="1" applyProtection="1">
      <alignment vertical="center"/>
    </xf>
    <xf numFmtId="0" fontId="24" fillId="0" borderId="0" xfId="0" applyFont="1" applyAlignment="1" applyProtection="1">
      <alignment vertical="center"/>
    </xf>
    <xf numFmtId="0" fontId="8" fillId="0" borderId="0" xfId="0" applyFont="1" applyAlignment="1" applyProtection="1">
      <alignment vertical="center"/>
    </xf>
    <xf numFmtId="0" fontId="6" fillId="0" borderId="0" xfId="0" applyFont="1" applyBorder="1" applyAlignment="1" applyProtection="1">
      <alignment horizontal="center" vertical="center"/>
    </xf>
    <xf numFmtId="1" fontId="24" fillId="8" borderId="1" xfId="0" applyNumberFormat="1" applyFont="1" applyFill="1" applyBorder="1" applyAlignment="1" applyProtection="1">
      <alignment vertical="center"/>
    </xf>
    <xf numFmtId="1" fontId="6" fillId="8" borderId="1" xfId="0" applyNumberFormat="1" applyFont="1" applyFill="1" applyBorder="1" applyAlignment="1" applyProtection="1">
      <alignment horizontal="right" vertical="center"/>
    </xf>
    <xf numFmtId="1" fontId="24" fillId="8" borderId="1" xfId="0" applyNumberFormat="1" applyFont="1" applyFill="1" applyBorder="1" applyAlignment="1" applyProtection="1">
      <alignment horizontal="right" vertical="center"/>
    </xf>
    <xf numFmtId="0" fontId="24" fillId="0" borderId="7"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6" xfId="0" applyFont="1" applyBorder="1" applyAlignment="1" applyProtection="1">
      <alignment horizontal="right" vertical="center"/>
    </xf>
    <xf numFmtId="0" fontId="24" fillId="0" borderId="6" xfId="0" applyFont="1" applyBorder="1" applyAlignment="1" applyProtection="1">
      <alignment vertical="center"/>
    </xf>
    <xf numFmtId="0" fontId="24" fillId="0" borderId="15" xfId="0" applyFont="1" applyBorder="1" applyAlignment="1" applyProtection="1">
      <alignment vertical="center"/>
    </xf>
    <xf numFmtId="0" fontId="27" fillId="6" borderId="16" xfId="0" applyFont="1" applyFill="1" applyBorder="1" applyAlignment="1" applyProtection="1">
      <alignment vertical="center"/>
    </xf>
    <xf numFmtId="0" fontId="27" fillId="6" borderId="17" xfId="0" applyFont="1" applyFill="1" applyBorder="1" applyAlignment="1" applyProtection="1">
      <alignment vertical="center"/>
    </xf>
    <xf numFmtId="0" fontId="27" fillId="0" borderId="17" xfId="0" applyFont="1" applyFill="1" applyBorder="1" applyAlignment="1" applyProtection="1">
      <alignment vertical="center"/>
    </xf>
    <xf numFmtId="0" fontId="6" fillId="0" borderId="17" xfId="0" applyFont="1" applyBorder="1" applyAlignment="1" applyProtection="1">
      <alignment horizontal="center" vertical="center"/>
    </xf>
    <xf numFmtId="0" fontId="6" fillId="0" borderId="17" xfId="0" applyFont="1" applyBorder="1" applyAlignment="1" applyProtection="1">
      <alignment horizontal="right" vertical="center"/>
    </xf>
    <xf numFmtId="0" fontId="6" fillId="0" borderId="18" xfId="0" applyFont="1" applyBorder="1" applyAlignment="1" applyProtection="1">
      <alignment vertical="center"/>
    </xf>
    <xf numFmtId="0" fontId="24" fillId="0" borderId="19" xfId="0" applyFont="1" applyBorder="1" applyAlignment="1" applyProtection="1">
      <alignment horizontal="center" vertical="center"/>
    </xf>
    <xf numFmtId="2" fontId="24" fillId="8" borderId="1" xfId="0" applyNumberFormat="1" applyFont="1" applyFill="1" applyBorder="1" applyAlignment="1" applyProtection="1">
      <alignment vertical="center"/>
    </xf>
    <xf numFmtId="0" fontId="24" fillId="0" borderId="20" xfId="0" applyFont="1" applyBorder="1" applyAlignment="1" applyProtection="1">
      <alignment vertical="center"/>
    </xf>
    <xf numFmtId="0" fontId="24" fillId="0" borderId="21" xfId="0" applyFont="1" applyBorder="1" applyAlignment="1" applyProtection="1">
      <alignment horizontal="center" vertical="center"/>
    </xf>
    <xf numFmtId="0" fontId="24" fillId="0" borderId="22" xfId="0" applyFont="1" applyBorder="1" applyAlignment="1" applyProtection="1">
      <alignment horizontal="center" vertical="center"/>
    </xf>
    <xf numFmtId="0" fontId="8" fillId="0" borderId="22" xfId="0" applyFont="1" applyBorder="1" applyAlignment="1" applyProtection="1">
      <alignment horizontal="right" vertical="center"/>
    </xf>
    <xf numFmtId="0" fontId="8" fillId="0" borderId="22" xfId="0" applyFont="1" applyBorder="1" applyAlignment="1" applyProtection="1">
      <alignment vertical="center"/>
    </xf>
    <xf numFmtId="0" fontId="8" fillId="0" borderId="23" xfId="0" applyFont="1" applyBorder="1" applyAlignment="1" applyProtection="1">
      <alignment vertical="center"/>
    </xf>
    <xf numFmtId="0" fontId="8" fillId="0" borderId="0" xfId="0" applyFont="1" applyBorder="1" applyAlignment="1" applyProtection="1">
      <alignment horizontal="right" vertical="center"/>
    </xf>
    <xf numFmtId="3" fontId="30" fillId="0" borderId="0" xfId="0" applyNumberFormat="1" applyFont="1" applyFill="1" applyBorder="1" applyAlignment="1" applyProtection="1">
      <alignment vertical="center"/>
    </xf>
    <xf numFmtId="3" fontId="24" fillId="0" borderId="0" xfId="0" applyNumberFormat="1" applyFont="1" applyFill="1" applyBorder="1" applyAlignment="1" applyProtection="1">
      <alignment vertical="center"/>
    </xf>
    <xf numFmtId="0" fontId="8" fillId="0" borderId="0" xfId="0" applyFont="1" applyAlignment="1" applyProtection="1">
      <alignment horizontal="right"/>
    </xf>
    <xf numFmtId="0" fontId="19" fillId="0" borderId="0" xfId="0" applyFont="1" applyProtection="1"/>
    <xf numFmtId="2" fontId="0" fillId="7" borderId="1" xfId="0" applyNumberFormat="1" applyFill="1" applyBorder="1" applyProtection="1">
      <protection locked="0"/>
    </xf>
    <xf numFmtId="0" fontId="38" fillId="0" borderId="0" xfId="0" applyFont="1" applyAlignment="1">
      <alignment horizontal="right" vertical="center"/>
    </xf>
    <xf numFmtId="0" fontId="6" fillId="0" borderId="0" xfId="0" applyFont="1" applyBorder="1" applyAlignment="1" applyProtection="1">
      <alignment horizontal="left"/>
    </xf>
    <xf numFmtId="0" fontId="6" fillId="0" borderId="0" xfId="0" applyFont="1" applyBorder="1" applyProtection="1"/>
    <xf numFmtId="0" fontId="39" fillId="0" borderId="0" xfId="0" applyFont="1" applyAlignment="1">
      <alignment vertical="center"/>
    </xf>
    <xf numFmtId="0" fontId="8" fillId="0" borderId="0" xfId="0" applyFont="1" applyProtection="1"/>
    <xf numFmtId="0" fontId="9" fillId="0" borderId="8" xfId="0" applyFont="1" applyBorder="1"/>
    <xf numFmtId="0" fontId="9" fillId="0" borderId="8" xfId="0" applyFont="1" applyBorder="1" applyAlignment="1">
      <alignment horizontal="right"/>
    </xf>
    <xf numFmtId="0" fontId="38" fillId="0" borderId="12" xfId="0" applyFont="1" applyBorder="1" applyAlignment="1">
      <alignment horizontal="right" vertical="center"/>
    </xf>
    <xf numFmtId="0" fontId="20" fillId="0" borderId="0" xfId="0" applyFont="1" applyAlignment="1">
      <alignment horizontal="right" vertical="center"/>
    </xf>
    <xf numFmtId="0" fontId="4" fillId="7" borderId="1" xfId="3" applyFont="1" applyFill="1" applyBorder="1" applyAlignment="1" applyProtection="1">
      <protection locked="0"/>
    </xf>
    <xf numFmtId="0" fontId="9" fillId="0" borderId="0" xfId="0" applyFont="1" applyAlignment="1" applyProtection="1"/>
    <xf numFmtId="0" fontId="2" fillId="7" borderId="1" xfId="3" applyFont="1" applyFill="1" applyBorder="1" applyAlignment="1" applyProtection="1">
      <protection locked="0"/>
    </xf>
    <xf numFmtId="0" fontId="6" fillId="0" borderId="0" xfId="0" applyFont="1" applyAlignment="1" applyProtection="1">
      <alignment horizontal="right" vertical="top"/>
    </xf>
    <xf numFmtId="14" fontId="4" fillId="7" borderId="10" xfId="3" applyNumberFormat="1" applyFont="1" applyFill="1" applyBorder="1" applyAlignment="1" applyProtection="1">
      <protection locked="0"/>
    </xf>
    <xf numFmtId="165" fontId="0" fillId="8" borderId="1" xfId="4" applyNumberFormat="1" applyFont="1" applyFill="1" applyBorder="1"/>
    <xf numFmtId="165" fontId="0" fillId="7" borderId="1" xfId="4" applyNumberFormat="1" applyFont="1" applyFill="1" applyBorder="1" applyProtection="1">
      <protection locked="0"/>
    </xf>
    <xf numFmtId="0" fontId="0" fillId="0" borderId="1" xfId="0" applyBorder="1" applyAlignment="1">
      <alignment horizontal="center" vertical="center" wrapText="1"/>
    </xf>
    <xf numFmtId="0" fontId="42" fillId="9" borderId="1" xfId="0" applyFont="1" applyFill="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2" fillId="7" borderId="4" xfId="3" applyFont="1" applyFill="1" applyBorder="1" applyAlignment="1" applyProtection="1">
      <alignment horizontal="center"/>
      <protection locked="0"/>
    </xf>
    <xf numFmtId="0" fontId="4" fillId="7" borderId="2" xfId="3" applyFont="1" applyFill="1" applyBorder="1" applyAlignment="1" applyProtection="1">
      <alignment horizontal="center"/>
      <protection locked="0"/>
    </xf>
    <xf numFmtId="0" fontId="4" fillId="7" borderId="4" xfId="3" applyFont="1" applyFill="1" applyBorder="1" applyAlignment="1" applyProtection="1">
      <alignment horizontal="center"/>
      <protection locked="0"/>
    </xf>
    <xf numFmtId="0" fontId="4" fillId="7" borderId="5" xfId="3" applyFont="1" applyFill="1" applyBorder="1" applyAlignment="1" applyProtection="1">
      <alignment horizontal="center"/>
      <protection locked="0"/>
    </xf>
    <xf numFmtId="0" fontId="15" fillId="6" borderId="0" xfId="0" applyFont="1" applyFill="1" applyAlignment="1" applyProtection="1">
      <alignment horizontal="center"/>
    </xf>
    <xf numFmtId="0" fontId="15" fillId="6" borderId="0" xfId="0" applyFont="1" applyFill="1" applyAlignment="1">
      <alignment horizontal="center"/>
    </xf>
    <xf numFmtId="0" fontId="40" fillId="0" borderId="9" xfId="0" applyFont="1" applyBorder="1" applyAlignment="1">
      <alignment horizontal="left" vertical="top" wrapText="1"/>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1" xfId="0" applyFont="1" applyBorder="1" applyAlignment="1">
      <alignment horizontal="left" vertical="top" wrapText="1"/>
    </xf>
    <xf numFmtId="0" fontId="40" fillId="0" borderId="0" xfId="0" applyFont="1" applyBorder="1" applyAlignment="1">
      <alignment horizontal="left" vertical="top" wrapText="1"/>
    </xf>
    <xf numFmtId="0" fontId="40" fillId="0" borderId="14" xfId="0" applyFont="1" applyBorder="1" applyAlignment="1">
      <alignment horizontal="left" vertical="top" wrapText="1"/>
    </xf>
    <xf numFmtId="0" fontId="40" fillId="0" borderId="7" xfId="0" applyFont="1" applyBorder="1" applyAlignment="1">
      <alignment horizontal="left" vertical="top" wrapText="1"/>
    </xf>
    <xf numFmtId="0" fontId="40" fillId="0" borderId="6" xfId="0" applyFont="1" applyBorder="1" applyAlignment="1">
      <alignment horizontal="left" vertical="top" wrapText="1"/>
    </xf>
    <xf numFmtId="0" fontId="40" fillId="0" borderId="15" xfId="0" applyFont="1" applyBorder="1" applyAlignment="1">
      <alignment horizontal="left" vertical="top" wrapText="1"/>
    </xf>
    <xf numFmtId="0" fontId="1" fillId="7" borderId="9" xfId="3" applyFont="1" applyFill="1" applyBorder="1" applyAlignment="1" applyProtection="1">
      <alignment horizontal="center"/>
      <protection locked="0"/>
    </xf>
    <xf numFmtId="0" fontId="3" fillId="7" borderId="12" xfId="3" applyFont="1" applyFill="1" applyBorder="1" applyAlignment="1" applyProtection="1">
      <alignment horizontal="center"/>
      <protection locked="0"/>
    </xf>
    <xf numFmtId="14" fontId="4" fillId="7" borderId="4" xfId="3" applyNumberFormat="1" applyFont="1" applyFill="1" applyBorder="1" applyAlignment="1" applyProtection="1">
      <alignment horizontal="center"/>
      <protection locked="0"/>
    </xf>
    <xf numFmtId="14" fontId="4" fillId="7" borderId="5" xfId="3" applyNumberFormat="1" applyFont="1" applyFill="1" applyBorder="1" applyAlignment="1" applyProtection="1">
      <alignment horizontal="center"/>
      <protection locked="0"/>
    </xf>
    <xf numFmtId="14" fontId="4" fillId="7" borderId="2" xfId="3" applyNumberFormat="1" applyFont="1" applyFill="1" applyBorder="1" applyAlignment="1" applyProtection="1">
      <alignment horizontal="center"/>
      <protection locked="0"/>
    </xf>
    <xf numFmtId="0" fontId="4" fillId="7" borderId="1" xfId="3" applyFont="1" applyFill="1" applyBorder="1" applyAlignment="1" applyProtection="1">
      <alignment horizontal="center"/>
      <protection locked="0"/>
    </xf>
    <xf numFmtId="0" fontId="3" fillId="7" borderId="4" xfId="3" applyFont="1" applyFill="1" applyBorder="1" applyAlignment="1" applyProtection="1">
      <alignment horizontal="center"/>
      <protection locked="0"/>
    </xf>
    <xf numFmtId="0" fontId="4" fillId="7" borderId="3" xfId="3" applyFont="1" applyFill="1" applyBorder="1" applyAlignment="1" applyProtection="1">
      <alignment horizontal="center"/>
      <protection locked="0"/>
    </xf>
    <xf numFmtId="0" fontId="7" fillId="0" borderId="0" xfId="0" applyFont="1" applyAlignment="1" applyProtection="1">
      <alignment wrapText="1"/>
    </xf>
    <xf numFmtId="0" fontId="8" fillId="0" borderId="0" xfId="0" applyFont="1" applyProtection="1"/>
    <xf numFmtId="0" fontId="8" fillId="0" borderId="0" xfId="0" applyFont="1" applyAlignment="1" applyProtection="1">
      <alignment horizontal="left"/>
    </xf>
  </cellXfs>
  <cellStyles count="5">
    <cellStyle name="Comma" xfId="4" builtinId="3"/>
    <cellStyle name="Good" xfId="2" builtinId="26"/>
    <cellStyle name="Input" xfId="3" builtinId="20"/>
    <cellStyle name="Normal" xfId="0" builtinId="0"/>
    <cellStyle name="Percent" xfId="1" builtinId="5"/>
  </cellStyles>
  <dxfs count="0"/>
  <tableStyles count="0" defaultTableStyle="TableStyleMedium2" defaultPivotStyle="PivotStyleLight16"/>
  <colors>
    <mruColors>
      <color rgb="FF99FF99"/>
      <color rgb="FF99FFCC"/>
      <color rgb="FF66FF99"/>
      <color rgb="FF66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K15" sqref="K15"/>
    </sheetView>
  </sheetViews>
  <sheetFormatPr defaultRowHeight="12.75" x14ac:dyDescent="0.2"/>
  <cols>
    <col min="1" max="1" width="9.85546875" customWidth="1"/>
    <col min="2" max="2" width="19.140625" customWidth="1"/>
    <col min="3" max="3" width="13.42578125" customWidth="1"/>
    <col min="4" max="4" width="58.85546875" customWidth="1"/>
  </cols>
  <sheetData>
    <row r="1" spans="1:4" ht="25.5" x14ac:dyDescent="0.2">
      <c r="A1" s="311" t="s">
        <v>200</v>
      </c>
      <c r="B1" s="311" t="s">
        <v>201</v>
      </c>
      <c r="C1" s="311" t="s">
        <v>202</v>
      </c>
      <c r="D1" s="311" t="s">
        <v>203</v>
      </c>
    </row>
    <row r="2" spans="1:4" x14ac:dyDescent="0.2">
      <c r="A2" s="312"/>
      <c r="B2" s="312"/>
      <c r="C2" s="312"/>
      <c r="D2" s="312"/>
    </row>
    <row r="3" spans="1:4" ht="38.25" x14ac:dyDescent="0.2">
      <c r="A3" s="310">
        <v>1.1000000000000001</v>
      </c>
      <c r="B3" s="315">
        <v>43404</v>
      </c>
      <c r="C3" s="313" t="s">
        <v>204</v>
      </c>
      <c r="D3" s="314" t="s">
        <v>205</v>
      </c>
    </row>
    <row r="4" spans="1:4" x14ac:dyDescent="0.2">
      <c r="A4" s="312"/>
      <c r="B4" s="314"/>
      <c r="C4" s="314"/>
      <c r="D4" s="314"/>
    </row>
    <row r="5" spans="1:4" x14ac:dyDescent="0.2">
      <c r="A5" s="312"/>
      <c r="B5" s="314"/>
      <c r="C5" s="314"/>
      <c r="D5" s="314"/>
    </row>
    <row r="6" spans="1:4" x14ac:dyDescent="0.2">
      <c r="A6" s="312"/>
      <c r="B6" s="312"/>
      <c r="C6" s="312"/>
      <c r="D6" s="312"/>
    </row>
    <row r="7" spans="1:4" x14ac:dyDescent="0.2">
      <c r="A7" s="312"/>
      <c r="B7" s="312"/>
      <c r="C7" s="312"/>
      <c r="D7" s="312"/>
    </row>
    <row r="8" spans="1:4" x14ac:dyDescent="0.2">
      <c r="A8" s="312"/>
      <c r="B8" s="312"/>
      <c r="C8" s="312"/>
      <c r="D8" s="312"/>
    </row>
    <row r="9" spans="1:4" x14ac:dyDescent="0.2">
      <c r="A9" s="312"/>
      <c r="B9" s="312"/>
      <c r="C9" s="312"/>
      <c r="D9" s="312"/>
    </row>
    <row r="10" spans="1:4" x14ac:dyDescent="0.2">
      <c r="A10" s="312"/>
      <c r="B10" s="312"/>
      <c r="C10" s="312"/>
      <c r="D10" s="312"/>
    </row>
    <row r="11" spans="1:4" x14ac:dyDescent="0.2">
      <c r="A11" s="312"/>
      <c r="B11" s="312"/>
      <c r="C11" s="312"/>
      <c r="D11" s="312"/>
    </row>
    <row r="12" spans="1:4" x14ac:dyDescent="0.2">
      <c r="A12" s="312"/>
      <c r="B12" s="312"/>
      <c r="C12" s="312"/>
      <c r="D12" s="312"/>
    </row>
    <row r="13" spans="1:4" x14ac:dyDescent="0.2">
      <c r="A13" s="312"/>
      <c r="B13" s="312"/>
      <c r="C13" s="312"/>
      <c r="D13" s="312"/>
    </row>
    <row r="14" spans="1:4" x14ac:dyDescent="0.2">
      <c r="A14" s="312"/>
      <c r="B14" s="312"/>
      <c r="C14" s="312"/>
      <c r="D14" s="312"/>
    </row>
    <row r="15" spans="1:4" x14ac:dyDescent="0.2">
      <c r="A15" s="312"/>
      <c r="B15" s="312"/>
      <c r="C15" s="312"/>
      <c r="D15" s="312"/>
    </row>
    <row r="16" spans="1:4" x14ac:dyDescent="0.2">
      <c r="A16" s="312"/>
      <c r="B16" s="312"/>
      <c r="C16" s="312"/>
      <c r="D16" s="312"/>
    </row>
    <row r="17" spans="1:4" x14ac:dyDescent="0.2">
      <c r="A17" s="312"/>
      <c r="B17" s="312"/>
      <c r="C17" s="312"/>
      <c r="D17" s="312"/>
    </row>
    <row r="18" spans="1:4" x14ac:dyDescent="0.2">
      <c r="A18" s="312"/>
      <c r="B18" s="312"/>
      <c r="C18" s="312"/>
      <c r="D18" s="312"/>
    </row>
    <row r="19" spans="1:4" x14ac:dyDescent="0.2">
      <c r="A19" s="312"/>
      <c r="B19" s="312"/>
      <c r="C19" s="312"/>
      <c r="D19" s="312"/>
    </row>
    <row r="20" spans="1:4" x14ac:dyDescent="0.2">
      <c r="A20" s="312"/>
      <c r="B20" s="312"/>
      <c r="C20" s="312"/>
      <c r="D20" s="312"/>
    </row>
    <row r="21" spans="1:4" x14ac:dyDescent="0.2">
      <c r="A21" s="312"/>
      <c r="B21" s="312"/>
      <c r="C21" s="312"/>
      <c r="D21" s="312"/>
    </row>
    <row r="22" spans="1:4" x14ac:dyDescent="0.2">
      <c r="A22" s="312"/>
      <c r="B22" s="312"/>
      <c r="C22" s="312"/>
      <c r="D22" s="312"/>
    </row>
    <row r="23" spans="1:4" x14ac:dyDescent="0.2">
      <c r="A23" s="312"/>
      <c r="B23" s="312"/>
      <c r="C23" s="312"/>
      <c r="D23" s="312"/>
    </row>
    <row r="24" spans="1:4" x14ac:dyDescent="0.2">
      <c r="A24" s="312"/>
      <c r="B24" s="312"/>
      <c r="C24" s="312"/>
      <c r="D24" s="312"/>
    </row>
    <row r="25" spans="1:4" x14ac:dyDescent="0.2">
      <c r="A25" s="312"/>
      <c r="B25" s="312"/>
      <c r="C25" s="312"/>
      <c r="D25" s="312"/>
    </row>
    <row r="26" spans="1:4" x14ac:dyDescent="0.2">
      <c r="A26" s="312"/>
      <c r="B26" s="312"/>
      <c r="C26" s="312"/>
      <c r="D26" s="312"/>
    </row>
    <row r="27" spans="1:4" x14ac:dyDescent="0.2">
      <c r="A27" s="312"/>
      <c r="B27" s="312"/>
      <c r="C27" s="312"/>
      <c r="D27" s="312"/>
    </row>
    <row r="28" spans="1:4" x14ac:dyDescent="0.2">
      <c r="A28" s="312"/>
      <c r="B28" s="312"/>
      <c r="C28" s="312"/>
      <c r="D28" s="312"/>
    </row>
    <row r="29" spans="1:4" x14ac:dyDescent="0.2">
      <c r="A29" s="312"/>
      <c r="B29" s="312"/>
      <c r="C29" s="312"/>
      <c r="D29" s="312"/>
    </row>
    <row r="30" spans="1:4" x14ac:dyDescent="0.2">
      <c r="A30" s="312"/>
      <c r="B30" s="312"/>
      <c r="C30" s="312"/>
      <c r="D30" s="312"/>
    </row>
    <row r="31" spans="1:4" x14ac:dyDescent="0.2">
      <c r="A31" s="312"/>
      <c r="B31" s="312"/>
      <c r="C31" s="312"/>
      <c r="D31" s="312"/>
    </row>
    <row r="32" spans="1:4" x14ac:dyDescent="0.2">
      <c r="A32" s="312"/>
      <c r="B32" s="312"/>
      <c r="C32" s="312"/>
      <c r="D32" s="312"/>
    </row>
    <row r="33" spans="1:4" x14ac:dyDescent="0.2">
      <c r="A33" s="312"/>
      <c r="B33" s="312"/>
      <c r="C33" s="312"/>
      <c r="D33" s="312"/>
    </row>
    <row r="34" spans="1:4" x14ac:dyDescent="0.2">
      <c r="A34" s="312"/>
      <c r="B34" s="312"/>
      <c r="C34" s="312"/>
      <c r="D34" s="312"/>
    </row>
    <row r="35" spans="1:4" x14ac:dyDescent="0.2">
      <c r="A35" s="312"/>
      <c r="B35" s="312"/>
      <c r="C35" s="312"/>
      <c r="D35" s="312"/>
    </row>
    <row r="36" spans="1:4" x14ac:dyDescent="0.2">
      <c r="A36" s="312"/>
      <c r="B36" s="312"/>
      <c r="C36" s="312"/>
      <c r="D36" s="312"/>
    </row>
    <row r="37" spans="1:4" x14ac:dyDescent="0.2">
      <c r="A37" s="312"/>
      <c r="B37" s="312"/>
      <c r="C37" s="312"/>
      <c r="D37" s="312"/>
    </row>
    <row r="38" spans="1:4" x14ac:dyDescent="0.2">
      <c r="A38" s="312"/>
      <c r="B38" s="312"/>
      <c r="C38" s="312"/>
      <c r="D38" s="312"/>
    </row>
    <row r="39" spans="1:4" x14ac:dyDescent="0.2">
      <c r="A39" s="312"/>
      <c r="B39" s="312"/>
      <c r="C39" s="312"/>
      <c r="D39" s="312"/>
    </row>
    <row r="40" spans="1:4" x14ac:dyDescent="0.2">
      <c r="A40" s="312"/>
      <c r="B40" s="312"/>
      <c r="C40" s="312"/>
      <c r="D40" s="312"/>
    </row>
    <row r="41" spans="1:4" x14ac:dyDescent="0.2">
      <c r="A41" s="312"/>
      <c r="B41" s="312"/>
      <c r="C41" s="312"/>
      <c r="D41" s="312"/>
    </row>
    <row r="42" spans="1:4" x14ac:dyDescent="0.2">
      <c r="A42" s="312"/>
      <c r="B42" s="312"/>
      <c r="C42" s="312"/>
      <c r="D42" s="312"/>
    </row>
  </sheetData>
  <sheetProtection algorithmName="SHA-512" hashValue="lmbCGwmiOg41TMJOxpONWXN9iTrIOSUw0v/3n4fHORbsvTQ8/JrUa6sv3CI8CzCRGLzZpncUxalwHUdATc5fBA==" saltValue="CMYX9DgmIBg5kRLuJPLBC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R74"/>
  <sheetViews>
    <sheetView tabSelected="1" zoomScale="90" zoomScaleNormal="90" zoomScaleSheetLayoutView="124" workbookViewId="0">
      <selection activeCell="D16" sqref="D16:E16"/>
    </sheetView>
  </sheetViews>
  <sheetFormatPr defaultColWidth="9.140625" defaultRowHeight="12.75" x14ac:dyDescent="0.2"/>
  <cols>
    <col min="1" max="1" width="3.5703125" style="298" customWidth="1"/>
    <col min="2" max="2" width="2.85546875" style="298" customWidth="1"/>
    <col min="3" max="3" width="14.140625" style="298" customWidth="1"/>
    <col min="4" max="4" width="23.5703125" style="291" customWidth="1"/>
    <col min="5" max="5" width="14.42578125" style="298" customWidth="1"/>
    <col min="6" max="6" width="7.85546875" style="298" customWidth="1"/>
    <col min="7" max="7" width="3.7109375" style="291" customWidth="1"/>
    <col min="8" max="8" width="11.42578125" style="298" customWidth="1"/>
    <col min="9" max="9" width="5.85546875" style="298" customWidth="1"/>
    <col min="10" max="10" width="4" style="298" customWidth="1"/>
    <col min="11" max="11" width="66" style="298" customWidth="1"/>
    <col min="12" max="12" width="10.42578125" style="298" customWidth="1"/>
    <col min="13" max="15" width="9.140625" style="298"/>
    <col min="16" max="16" width="9.140625" style="292"/>
    <col min="17" max="16384" width="9.140625" style="298"/>
  </cols>
  <sheetData>
    <row r="1" spans="1:16" s="14" customFormat="1" ht="17.25" x14ac:dyDescent="0.3">
      <c r="B1" s="321" t="s">
        <v>193</v>
      </c>
      <c r="C1" s="321"/>
      <c r="D1" s="321"/>
      <c r="E1" s="321"/>
      <c r="F1" s="321"/>
      <c r="G1" s="321"/>
      <c r="H1" s="321"/>
      <c r="I1" s="321"/>
      <c r="K1" s="15"/>
      <c r="O1" s="16"/>
      <c r="P1" s="17"/>
    </row>
    <row r="2" spans="1:16" s="14" customFormat="1" ht="12.95" customHeight="1" x14ac:dyDescent="0.3">
      <c r="A2" s="18"/>
      <c r="B2" s="18"/>
      <c r="C2" s="18"/>
      <c r="G2" s="19"/>
      <c r="I2" s="294" t="s">
        <v>199</v>
      </c>
      <c r="O2" s="16"/>
      <c r="P2" s="17"/>
    </row>
    <row r="3" spans="1:16" s="14" customFormat="1" ht="12.95" customHeight="1" x14ac:dyDescent="0.3">
      <c r="A3" s="18"/>
      <c r="B3" s="322" t="s">
        <v>207</v>
      </c>
      <c r="C3" s="323"/>
      <c r="D3" s="323"/>
      <c r="E3" s="323"/>
      <c r="F3" s="323"/>
      <c r="G3" s="323"/>
      <c r="H3" s="323"/>
      <c r="I3" s="324"/>
      <c r="O3" s="16"/>
      <c r="P3" s="17"/>
    </row>
    <row r="4" spans="1:16" s="14" customFormat="1" ht="12.95" customHeight="1" x14ac:dyDescent="0.3">
      <c r="A4" s="18"/>
      <c r="B4" s="325"/>
      <c r="C4" s="326"/>
      <c r="D4" s="326"/>
      <c r="E4" s="326"/>
      <c r="F4" s="326"/>
      <c r="G4" s="326"/>
      <c r="H4" s="326"/>
      <c r="I4" s="327"/>
      <c r="O4" s="16"/>
      <c r="P4" s="17"/>
    </row>
    <row r="5" spans="1:16" s="14" customFormat="1" ht="12.95" customHeight="1" x14ac:dyDescent="0.3">
      <c r="A5" s="18"/>
      <c r="B5" s="325"/>
      <c r="C5" s="326"/>
      <c r="D5" s="326"/>
      <c r="E5" s="326"/>
      <c r="F5" s="326"/>
      <c r="G5" s="326"/>
      <c r="H5" s="326"/>
      <c r="I5" s="327"/>
      <c r="O5" s="16"/>
      <c r="P5" s="17"/>
    </row>
    <row r="6" spans="1:16" s="14" customFormat="1" ht="12.95" customHeight="1" x14ac:dyDescent="0.3">
      <c r="A6" s="18"/>
      <c r="B6" s="325"/>
      <c r="C6" s="326"/>
      <c r="D6" s="326"/>
      <c r="E6" s="326"/>
      <c r="F6" s="326"/>
      <c r="G6" s="326"/>
      <c r="H6" s="326"/>
      <c r="I6" s="327"/>
      <c r="O6" s="16"/>
      <c r="P6" s="17"/>
    </row>
    <row r="7" spans="1:16" s="14" customFormat="1" ht="12.95" customHeight="1" x14ac:dyDescent="0.3">
      <c r="A7" s="18"/>
      <c r="B7" s="325"/>
      <c r="C7" s="326"/>
      <c r="D7" s="326"/>
      <c r="E7" s="326"/>
      <c r="F7" s="326"/>
      <c r="G7" s="326"/>
      <c r="H7" s="326"/>
      <c r="I7" s="327"/>
      <c r="O7" s="16"/>
      <c r="P7" s="17"/>
    </row>
    <row r="8" spans="1:16" s="14" customFormat="1" ht="12.95" customHeight="1" x14ac:dyDescent="0.3">
      <c r="A8" s="18"/>
      <c r="B8" s="328"/>
      <c r="C8" s="329"/>
      <c r="D8" s="329"/>
      <c r="E8" s="329"/>
      <c r="F8" s="329"/>
      <c r="G8" s="329"/>
      <c r="H8" s="329"/>
      <c r="I8" s="330"/>
      <c r="O8" s="16"/>
      <c r="P8" s="17"/>
    </row>
    <row r="9" spans="1:16" s="14" customFormat="1" ht="12.95" customHeight="1" x14ac:dyDescent="0.3">
      <c r="A9" s="18"/>
      <c r="B9" s="18"/>
      <c r="C9" s="18"/>
      <c r="G9" s="19"/>
      <c r="I9" s="294"/>
      <c r="O9" s="16"/>
      <c r="P9" s="17"/>
    </row>
    <row r="10" spans="1:16" s="179" customFormat="1" ht="12.95" customHeight="1" x14ac:dyDescent="0.2">
      <c r="A10" s="177"/>
      <c r="B10" s="177"/>
      <c r="C10" s="302" t="s">
        <v>194</v>
      </c>
      <c r="D10" s="178" t="s">
        <v>0</v>
      </c>
      <c r="G10" s="69"/>
      <c r="O10" s="180"/>
      <c r="P10" s="181"/>
    </row>
    <row r="11" spans="1:16" s="179" customFormat="1" ht="12.95" customHeight="1" x14ac:dyDescent="0.2">
      <c r="A11" s="177"/>
      <c r="B11" s="177"/>
      <c r="C11" s="177"/>
      <c r="D11" s="182" t="s">
        <v>2</v>
      </c>
      <c r="G11" s="69"/>
      <c r="O11" s="180"/>
      <c r="P11" s="181"/>
    </row>
    <row r="12" spans="1:16" s="179" customFormat="1" ht="12.95" customHeight="1" x14ac:dyDescent="0.2">
      <c r="A12" s="177"/>
      <c r="B12" s="177"/>
      <c r="C12" s="177"/>
      <c r="D12" s="183" t="s">
        <v>1</v>
      </c>
      <c r="G12" s="69"/>
      <c r="O12" s="180"/>
      <c r="P12" s="181"/>
    </row>
    <row r="13" spans="1:16" s="179" customFormat="1" ht="12.95" customHeight="1" x14ac:dyDescent="0.2">
      <c r="A13" s="177"/>
      <c r="B13" s="177"/>
      <c r="C13" s="177"/>
      <c r="D13" s="177"/>
      <c r="E13" s="177"/>
      <c r="F13" s="177"/>
      <c r="G13" s="177"/>
      <c r="H13" s="177"/>
      <c r="I13" s="177"/>
      <c r="O13" s="180"/>
      <c r="P13" s="181"/>
    </row>
    <row r="14" spans="1:16" s="240" customFormat="1" ht="17.25" x14ac:dyDescent="0.3">
      <c r="B14" s="320" t="s">
        <v>196</v>
      </c>
      <c r="C14" s="320"/>
      <c r="D14" s="320"/>
      <c r="E14" s="320"/>
      <c r="F14" s="320"/>
      <c r="G14" s="320"/>
      <c r="H14" s="320"/>
      <c r="I14" s="320"/>
      <c r="K14" s="241"/>
      <c r="O14" s="242"/>
      <c r="P14" s="243"/>
    </row>
    <row r="15" spans="1:16" s="240" customFormat="1" ht="15.75" x14ac:dyDescent="0.25">
      <c r="I15" s="306" t="str">
        <f>I2</f>
        <v>v1.1 2018-10-31</v>
      </c>
      <c r="K15" s="241"/>
      <c r="O15" s="242"/>
      <c r="P15" s="243"/>
    </row>
    <row r="16" spans="1:16" s="240" customFormat="1" ht="15.75" x14ac:dyDescent="0.25">
      <c r="C16" s="36" t="s">
        <v>26</v>
      </c>
      <c r="D16" s="331" t="s">
        <v>206</v>
      </c>
      <c r="E16" s="332"/>
      <c r="F16" s="304"/>
      <c r="G16" s="36" t="s">
        <v>36</v>
      </c>
      <c r="H16" s="307"/>
      <c r="K16" s="33" t="s">
        <v>28</v>
      </c>
      <c r="L16" s="33" t="s">
        <v>37</v>
      </c>
      <c r="O16" s="242"/>
      <c r="P16" s="243"/>
    </row>
    <row r="17" spans="1:18" s="240" customFormat="1" ht="15.75" x14ac:dyDescent="0.25">
      <c r="C17" s="36" t="s">
        <v>27</v>
      </c>
      <c r="D17" s="316"/>
      <c r="E17" s="319"/>
      <c r="F17" s="319"/>
      <c r="G17" s="319"/>
      <c r="H17" s="317"/>
      <c r="K17" s="33" t="s">
        <v>29</v>
      </c>
      <c r="O17" s="242"/>
      <c r="P17" s="243"/>
    </row>
    <row r="18" spans="1:18" s="240" customFormat="1" ht="15.75" x14ac:dyDescent="0.25">
      <c r="C18" s="36" t="s">
        <v>30</v>
      </c>
      <c r="D18" s="303"/>
      <c r="E18" s="36" t="s">
        <v>197</v>
      </c>
      <c r="F18" s="318"/>
      <c r="G18" s="319"/>
      <c r="H18" s="317"/>
      <c r="K18" s="33" t="s">
        <v>31</v>
      </c>
      <c r="L18" s="33" t="s">
        <v>33</v>
      </c>
      <c r="O18" s="242"/>
      <c r="P18" s="243"/>
    </row>
    <row r="19" spans="1:18" s="240" customFormat="1" ht="15.75" x14ac:dyDescent="0.25">
      <c r="D19" s="36" t="s">
        <v>34</v>
      </c>
      <c r="E19" s="316"/>
      <c r="F19" s="319"/>
      <c r="G19" s="319"/>
      <c r="H19" s="317"/>
      <c r="O19" s="242"/>
      <c r="P19" s="243"/>
    </row>
    <row r="20" spans="1:18" s="240" customFormat="1" ht="15.75" x14ac:dyDescent="0.25">
      <c r="C20" s="36" t="s">
        <v>198</v>
      </c>
      <c r="D20" s="305"/>
      <c r="F20" s="36" t="s">
        <v>92</v>
      </c>
      <c r="G20" s="316"/>
      <c r="H20" s="317"/>
      <c r="K20" s="33" t="s">
        <v>35</v>
      </c>
      <c r="O20" s="242"/>
      <c r="P20" s="243"/>
    </row>
    <row r="21" spans="1:18" s="244" customFormat="1" ht="13.5" customHeight="1" x14ac:dyDescent="0.25">
      <c r="G21" s="245"/>
      <c r="M21" s="240"/>
      <c r="N21" s="240"/>
      <c r="O21" s="242"/>
      <c r="P21" s="243"/>
      <c r="Q21" s="240"/>
      <c r="R21" s="240"/>
    </row>
    <row r="22" spans="1:18" s="244" customFormat="1" ht="13.5" customHeight="1" x14ac:dyDescent="0.25">
      <c r="B22" s="248" t="s">
        <v>68</v>
      </c>
      <c r="C22" s="249"/>
      <c r="D22" s="250" t="s">
        <v>97</v>
      </c>
      <c r="E22" s="251" t="str">
        <f>IF('Area A'!$B$3="","",'Area A'!$B$3)</f>
        <v/>
      </c>
      <c r="F22" s="252"/>
      <c r="G22" s="252"/>
      <c r="H22" s="252"/>
      <c r="I22" s="253"/>
      <c r="J22" s="254"/>
      <c r="M22" s="240"/>
      <c r="N22" s="240"/>
      <c r="O22" s="242"/>
      <c r="P22" s="243"/>
      <c r="Q22" s="240"/>
      <c r="R22" s="240"/>
    </row>
    <row r="23" spans="1:18" s="264" customFormat="1" ht="13.5" customHeight="1" x14ac:dyDescent="0.25">
      <c r="A23" s="255"/>
      <c r="B23" s="256"/>
      <c r="C23" s="257"/>
      <c r="D23" s="258" t="s">
        <v>80</v>
      </c>
      <c r="E23" s="259">
        <f>IF('Area A'!$B$4="",0,'Area A'!$B$4)</f>
        <v>0</v>
      </c>
      <c r="F23" s="260" t="s">
        <v>38</v>
      </c>
      <c r="G23" s="257" t="s">
        <v>39</v>
      </c>
      <c r="H23" s="261">
        <f>IF(E23="","",E23*43560)</f>
        <v>0</v>
      </c>
      <c r="I23" s="262" t="s">
        <v>51</v>
      </c>
      <c r="J23" s="263"/>
      <c r="K23" s="263"/>
      <c r="L23" s="263"/>
      <c r="M23" s="240"/>
      <c r="N23" s="240"/>
      <c r="O23" s="242"/>
      <c r="P23" s="243"/>
      <c r="Q23" s="240"/>
      <c r="R23" s="240"/>
    </row>
    <row r="24" spans="1:18" s="264" customFormat="1" ht="13.5" customHeight="1" x14ac:dyDescent="0.25">
      <c r="A24" s="255"/>
      <c r="B24" s="256"/>
      <c r="C24" s="257"/>
      <c r="D24" s="258" t="s">
        <v>81</v>
      </c>
      <c r="E24" s="259">
        <f>IF('Area A'!$B$5="",0,'Area A'!$B$5)</f>
        <v>0</v>
      </c>
      <c r="F24" s="260" t="s">
        <v>38</v>
      </c>
      <c r="G24" s="257" t="s">
        <v>39</v>
      </c>
      <c r="H24" s="261">
        <f>IF(E24="","",E24*43560)</f>
        <v>0</v>
      </c>
      <c r="I24" s="262" t="s">
        <v>51</v>
      </c>
      <c r="J24" s="263"/>
      <c r="K24" s="263"/>
      <c r="M24" s="240"/>
      <c r="N24" s="240"/>
      <c r="O24" s="242"/>
      <c r="P24" s="243"/>
      <c r="Q24" s="240"/>
      <c r="R24" s="240"/>
    </row>
    <row r="25" spans="1:18" s="264" customFormat="1" ht="13.5" customHeight="1" x14ac:dyDescent="0.25">
      <c r="A25" s="255"/>
      <c r="B25" s="256"/>
      <c r="C25" s="257"/>
      <c r="D25" s="258" t="s">
        <v>82</v>
      </c>
      <c r="E25" s="259" t="str">
        <f>IF('Area A'!$B$7="","",'Area A'!$B$7)</f>
        <v/>
      </c>
      <c r="F25" s="87"/>
      <c r="G25" s="265" t="s">
        <v>39</v>
      </c>
      <c r="H25" s="266" t="str">
        <f>IF(E25="","",E25*100)</f>
        <v/>
      </c>
      <c r="I25" s="262" t="s">
        <v>42</v>
      </c>
      <c r="J25" s="263"/>
      <c r="K25" s="263"/>
      <c r="M25" s="240"/>
      <c r="N25" s="240"/>
      <c r="O25" s="242"/>
      <c r="P25" s="243"/>
      <c r="Q25" s="240"/>
      <c r="R25" s="240"/>
    </row>
    <row r="26" spans="1:18" s="264" customFormat="1" ht="13.5" customHeight="1" x14ac:dyDescent="0.25">
      <c r="A26" s="255"/>
      <c r="B26" s="256"/>
      <c r="C26" s="257"/>
      <c r="D26" s="258" t="s">
        <v>83</v>
      </c>
      <c r="E26" s="259" t="str">
        <f>IF('Area A'!$B$8="","",'Area A'!$B$8)</f>
        <v/>
      </c>
      <c r="F26" s="260"/>
      <c r="G26" s="258"/>
      <c r="H26" s="260"/>
      <c r="I26" s="262"/>
      <c r="J26" s="263"/>
      <c r="K26" s="263"/>
      <c r="M26" s="240"/>
      <c r="N26" s="240"/>
      <c r="O26" s="242"/>
      <c r="P26" s="243"/>
      <c r="Q26" s="240"/>
      <c r="R26" s="240"/>
    </row>
    <row r="27" spans="1:18" s="264" customFormat="1" ht="13.5" customHeight="1" x14ac:dyDescent="0.25">
      <c r="A27" s="255"/>
      <c r="B27" s="256"/>
      <c r="C27" s="257"/>
      <c r="D27" s="258" t="s">
        <v>84</v>
      </c>
      <c r="E27" s="267" t="str">
        <f>IF('Area A'!$B$9="","",'Area A'!$B$9)</f>
        <v/>
      </c>
      <c r="F27" s="260" t="s">
        <v>52</v>
      </c>
      <c r="G27" s="258"/>
      <c r="H27" s="260"/>
      <c r="I27" s="262"/>
      <c r="J27" s="263"/>
      <c r="K27" s="263"/>
      <c r="M27" s="240"/>
      <c r="N27" s="240"/>
      <c r="O27" s="242"/>
      <c r="P27" s="243"/>
      <c r="Q27" s="240"/>
      <c r="R27" s="240"/>
    </row>
    <row r="28" spans="1:18" s="264" customFormat="1" ht="13.5" customHeight="1" x14ac:dyDescent="0.25">
      <c r="A28" s="255"/>
      <c r="B28" s="256"/>
      <c r="C28" s="257"/>
      <c r="D28" s="258" t="s">
        <v>98</v>
      </c>
      <c r="E28" s="268">
        <f>IF('Area A'!$K$38="","",'Area A'!$K$38)</f>
        <v>0</v>
      </c>
      <c r="F28" s="260" t="s">
        <v>52</v>
      </c>
      <c r="G28" s="258"/>
      <c r="H28" s="260"/>
      <c r="I28" s="262"/>
      <c r="J28" s="263"/>
      <c r="K28" s="263"/>
      <c r="M28" s="240"/>
      <c r="N28" s="240"/>
      <c r="O28" s="242"/>
      <c r="P28" s="243"/>
      <c r="Q28" s="240"/>
      <c r="R28" s="240"/>
    </row>
    <row r="29" spans="1:18" s="264" customFormat="1" ht="13.5" customHeight="1" x14ac:dyDescent="0.25">
      <c r="A29" s="255"/>
      <c r="B29" s="269"/>
      <c r="C29" s="270"/>
      <c r="D29" s="271" t="s">
        <v>99</v>
      </c>
      <c r="E29" s="268" t="str">
        <f>IF(E27="","",E27-E28)</f>
        <v/>
      </c>
      <c r="F29" s="272" t="s">
        <v>52</v>
      </c>
      <c r="G29" s="271"/>
      <c r="H29" s="272"/>
      <c r="I29" s="273"/>
      <c r="J29" s="263"/>
      <c r="K29" s="263"/>
      <c r="M29" s="240"/>
      <c r="N29" s="240"/>
      <c r="O29" s="242"/>
      <c r="P29" s="243"/>
      <c r="Q29" s="240"/>
      <c r="R29" s="240"/>
    </row>
    <row r="30" spans="1:18" s="244" customFormat="1" ht="13.5" customHeight="1" x14ac:dyDescent="0.25">
      <c r="G30" s="245"/>
      <c r="M30" s="240"/>
      <c r="N30" s="240"/>
      <c r="O30" s="242"/>
      <c r="P30" s="243"/>
      <c r="Q30" s="240"/>
      <c r="R30" s="240"/>
    </row>
    <row r="31" spans="1:18" s="244" customFormat="1" ht="13.5" customHeight="1" x14ac:dyDescent="0.25">
      <c r="B31" s="248" t="s">
        <v>69</v>
      </c>
      <c r="C31" s="249"/>
      <c r="D31" s="250" t="s">
        <v>97</v>
      </c>
      <c r="E31" s="251" t="str">
        <f>IF('Area B'!$B$3="","",'Area B'!$B$3)</f>
        <v/>
      </c>
      <c r="F31" s="252"/>
      <c r="G31" s="252"/>
      <c r="H31" s="252"/>
      <c r="I31" s="253"/>
      <c r="J31" s="254"/>
      <c r="K31" s="240"/>
      <c r="M31" s="240"/>
      <c r="N31" s="240"/>
      <c r="O31" s="242"/>
      <c r="P31" s="243"/>
      <c r="Q31" s="240"/>
      <c r="R31" s="240"/>
    </row>
    <row r="32" spans="1:18" s="264" customFormat="1" ht="13.5" customHeight="1" x14ac:dyDescent="0.25">
      <c r="A32" s="255"/>
      <c r="B32" s="256"/>
      <c r="C32" s="257"/>
      <c r="D32" s="258" t="s">
        <v>100</v>
      </c>
      <c r="E32" s="259">
        <f>IF('Area B'!$B$4="",0,'Area B'!$B$4)</f>
        <v>0</v>
      </c>
      <c r="F32" s="260" t="s">
        <v>38</v>
      </c>
      <c r="G32" s="257" t="s">
        <v>39</v>
      </c>
      <c r="H32" s="261">
        <f>IF(E32="","",E32*43560)</f>
        <v>0</v>
      </c>
      <c r="I32" s="262" t="s">
        <v>51</v>
      </c>
      <c r="J32" s="263"/>
      <c r="K32" s="263"/>
      <c r="M32" s="240"/>
      <c r="N32" s="240"/>
      <c r="O32" s="242"/>
      <c r="P32" s="243"/>
      <c r="Q32" s="240"/>
      <c r="R32" s="240"/>
    </row>
    <row r="33" spans="1:18" s="264" customFormat="1" ht="13.5" customHeight="1" x14ac:dyDescent="0.25">
      <c r="A33" s="255"/>
      <c r="B33" s="256"/>
      <c r="C33" s="257"/>
      <c r="D33" s="258" t="s">
        <v>101</v>
      </c>
      <c r="E33" s="259">
        <f>IF('Area B'!$B$5="",0,'Area B'!$B$5)</f>
        <v>0</v>
      </c>
      <c r="F33" s="260" t="s">
        <v>38</v>
      </c>
      <c r="G33" s="257" t="s">
        <v>39</v>
      </c>
      <c r="H33" s="261">
        <f>IF(E33="","",E33*43560)</f>
        <v>0</v>
      </c>
      <c r="I33" s="262" t="s">
        <v>51</v>
      </c>
      <c r="J33" s="263"/>
      <c r="K33" s="263"/>
      <c r="L33" s="263"/>
      <c r="M33" s="240"/>
      <c r="N33" s="240"/>
      <c r="O33" s="242"/>
      <c r="P33" s="243"/>
      <c r="Q33" s="240"/>
      <c r="R33" s="240"/>
    </row>
    <row r="34" spans="1:18" s="264" customFormat="1" ht="13.5" customHeight="1" x14ac:dyDescent="0.25">
      <c r="A34" s="255"/>
      <c r="B34" s="256"/>
      <c r="C34" s="257"/>
      <c r="D34" s="258" t="s">
        <v>102</v>
      </c>
      <c r="E34" s="259" t="str">
        <f>IF('Area B'!$B$7="","",'Area B'!$B$7)</f>
        <v/>
      </c>
      <c r="F34" s="87"/>
      <c r="G34" s="265" t="s">
        <v>39</v>
      </c>
      <c r="H34" s="266" t="str">
        <f>IF(E34="","",E34*100)</f>
        <v/>
      </c>
      <c r="I34" s="262" t="s">
        <v>42</v>
      </c>
      <c r="J34" s="263"/>
      <c r="K34" s="263"/>
      <c r="L34" s="263"/>
      <c r="M34" s="240"/>
      <c r="N34" s="240"/>
      <c r="O34" s="242"/>
      <c r="P34" s="243"/>
      <c r="Q34" s="240"/>
      <c r="R34" s="240"/>
    </row>
    <row r="35" spans="1:18" s="264" customFormat="1" ht="13.5" customHeight="1" x14ac:dyDescent="0.25">
      <c r="A35" s="255"/>
      <c r="B35" s="256"/>
      <c r="C35" s="257"/>
      <c r="D35" s="258" t="s">
        <v>103</v>
      </c>
      <c r="E35" s="259" t="str">
        <f>IF('Area B'!$B$8="","",'Area B'!$B$8)</f>
        <v/>
      </c>
      <c r="F35" s="260"/>
      <c r="G35" s="258"/>
      <c r="H35" s="260"/>
      <c r="I35" s="262"/>
      <c r="J35" s="263"/>
      <c r="K35" s="263"/>
      <c r="L35" s="263"/>
      <c r="M35" s="240"/>
      <c r="N35" s="240"/>
      <c r="O35" s="242"/>
      <c r="P35" s="243"/>
      <c r="Q35" s="240"/>
      <c r="R35" s="240"/>
    </row>
    <row r="36" spans="1:18" s="264" customFormat="1" ht="13.5" customHeight="1" x14ac:dyDescent="0.25">
      <c r="A36" s="255"/>
      <c r="B36" s="256"/>
      <c r="C36" s="257"/>
      <c r="D36" s="258" t="s">
        <v>104</v>
      </c>
      <c r="E36" s="267" t="str">
        <f>IF('Area B'!$B$9="","",'Area B'!$B$9)</f>
        <v/>
      </c>
      <c r="F36" s="260" t="s">
        <v>52</v>
      </c>
      <c r="G36" s="258"/>
      <c r="H36" s="260"/>
      <c r="I36" s="262"/>
      <c r="J36" s="263"/>
      <c r="K36" s="263"/>
      <c r="L36" s="263"/>
      <c r="M36" s="240"/>
      <c r="N36" s="240"/>
      <c r="O36" s="242"/>
      <c r="P36" s="243"/>
      <c r="Q36" s="240"/>
      <c r="R36" s="240"/>
    </row>
    <row r="37" spans="1:18" s="264" customFormat="1" ht="13.5" customHeight="1" x14ac:dyDescent="0.25">
      <c r="A37" s="255"/>
      <c r="B37" s="256"/>
      <c r="C37" s="257"/>
      <c r="D37" s="258" t="s">
        <v>105</v>
      </c>
      <c r="E37" s="268">
        <f>IF('Area B'!$K$38="","",'Area B'!$K$38)</f>
        <v>0</v>
      </c>
      <c r="F37" s="260" t="s">
        <v>52</v>
      </c>
      <c r="G37" s="258"/>
      <c r="H37" s="260"/>
      <c r="I37" s="262"/>
      <c r="J37" s="263"/>
      <c r="K37" s="263"/>
      <c r="L37" s="263"/>
      <c r="M37" s="263"/>
      <c r="N37" s="240"/>
      <c r="O37" s="242"/>
      <c r="P37" s="243"/>
      <c r="Q37" s="240"/>
      <c r="R37" s="240"/>
    </row>
    <row r="38" spans="1:18" s="264" customFormat="1" ht="13.5" customHeight="1" x14ac:dyDescent="0.25">
      <c r="A38" s="255"/>
      <c r="B38" s="269"/>
      <c r="C38" s="270"/>
      <c r="D38" s="271" t="s">
        <v>106</v>
      </c>
      <c r="E38" s="268" t="str">
        <f>IF(E36="","",E36-E37)</f>
        <v/>
      </c>
      <c r="F38" s="272" t="s">
        <v>52</v>
      </c>
      <c r="G38" s="271"/>
      <c r="H38" s="272"/>
      <c r="I38" s="273"/>
      <c r="J38" s="263"/>
      <c r="K38" s="263"/>
      <c r="L38" s="263"/>
      <c r="M38" s="263"/>
      <c r="N38" s="240"/>
      <c r="O38" s="242"/>
      <c r="P38" s="243"/>
      <c r="Q38" s="240"/>
      <c r="R38" s="240"/>
    </row>
    <row r="39" spans="1:18" s="244" customFormat="1" ht="13.5" customHeight="1" x14ac:dyDescent="0.25">
      <c r="G39" s="245"/>
      <c r="N39" s="240"/>
      <c r="O39" s="242"/>
      <c r="P39" s="243"/>
      <c r="Q39" s="240"/>
      <c r="R39" s="240"/>
    </row>
    <row r="40" spans="1:18" s="244" customFormat="1" ht="13.5" customHeight="1" x14ac:dyDescent="0.2">
      <c r="B40" s="248" t="s">
        <v>70</v>
      </c>
      <c r="C40" s="249"/>
      <c r="D40" s="250" t="s">
        <v>97</v>
      </c>
      <c r="E40" s="251" t="str">
        <f>IF('Area C'!$B$3="","",'Area C'!$B$3)</f>
        <v/>
      </c>
      <c r="F40" s="252"/>
      <c r="G40" s="252"/>
      <c r="H40" s="252"/>
      <c r="I40" s="253"/>
      <c r="J40" s="254"/>
      <c r="O40" s="246"/>
      <c r="P40" s="247"/>
    </row>
    <row r="41" spans="1:18" s="264" customFormat="1" ht="13.5" customHeight="1" x14ac:dyDescent="0.2">
      <c r="A41" s="255"/>
      <c r="B41" s="256"/>
      <c r="C41" s="257"/>
      <c r="D41" s="258" t="s">
        <v>107</v>
      </c>
      <c r="E41" s="259">
        <f>IF('Area C'!$B$4="",0,'Area C'!$B$4)</f>
        <v>0</v>
      </c>
      <c r="F41" s="260" t="s">
        <v>38</v>
      </c>
      <c r="G41" s="257" t="s">
        <v>39</v>
      </c>
      <c r="H41" s="261">
        <f>IF(E41="","",E41*43560)</f>
        <v>0</v>
      </c>
      <c r="I41" s="262" t="s">
        <v>51</v>
      </c>
      <c r="J41" s="263"/>
      <c r="K41" s="263"/>
      <c r="L41" s="263"/>
      <c r="M41" s="263"/>
      <c r="N41" s="263"/>
      <c r="O41" s="263"/>
      <c r="P41" s="247"/>
      <c r="Q41" s="245"/>
    </row>
    <row r="42" spans="1:18" s="264" customFormat="1" ht="13.5" customHeight="1" x14ac:dyDescent="0.2">
      <c r="A42" s="255"/>
      <c r="B42" s="256"/>
      <c r="C42" s="257"/>
      <c r="D42" s="258" t="s">
        <v>108</v>
      </c>
      <c r="E42" s="259">
        <f>IF('Area C'!$B$5="",0,'Area C'!$B$5)</f>
        <v>0</v>
      </c>
      <c r="F42" s="260" t="s">
        <v>38</v>
      </c>
      <c r="G42" s="257" t="s">
        <v>39</v>
      </c>
      <c r="H42" s="261">
        <f>IF(E42="","",E42*43560)</f>
        <v>0</v>
      </c>
      <c r="I42" s="262" t="s">
        <v>51</v>
      </c>
      <c r="J42" s="263"/>
      <c r="K42" s="263"/>
      <c r="L42" s="263"/>
      <c r="M42" s="263"/>
      <c r="N42" s="263"/>
      <c r="O42" s="263"/>
      <c r="P42" s="247"/>
      <c r="Q42" s="245"/>
    </row>
    <row r="43" spans="1:18" s="264" customFormat="1" ht="13.5" customHeight="1" x14ac:dyDescent="0.2">
      <c r="A43" s="255"/>
      <c r="B43" s="256"/>
      <c r="C43" s="257"/>
      <c r="D43" s="258" t="s">
        <v>109</v>
      </c>
      <c r="E43" s="259" t="str">
        <f>IF('Area C'!$B$7="","",'Area C'!$B$7)</f>
        <v/>
      </c>
      <c r="F43" s="87"/>
      <c r="G43" s="265" t="s">
        <v>39</v>
      </c>
      <c r="H43" s="266" t="str">
        <f>IF(E43="","",E43*100)</f>
        <v/>
      </c>
      <c r="I43" s="262" t="s">
        <v>42</v>
      </c>
      <c r="J43" s="263"/>
      <c r="K43" s="263"/>
      <c r="L43" s="263"/>
      <c r="M43" s="263"/>
      <c r="N43" s="263"/>
      <c r="O43" s="263"/>
      <c r="P43" s="247"/>
    </row>
    <row r="44" spans="1:18" s="264" customFormat="1" ht="13.5" customHeight="1" x14ac:dyDescent="0.2">
      <c r="A44" s="255"/>
      <c r="B44" s="256"/>
      <c r="C44" s="257"/>
      <c r="D44" s="258" t="s">
        <v>110</v>
      </c>
      <c r="E44" s="259" t="str">
        <f>IF('Area C'!$B$8="","",'Area C'!$B$8)</f>
        <v/>
      </c>
      <c r="F44" s="260"/>
      <c r="G44" s="258"/>
      <c r="H44" s="260"/>
      <c r="I44" s="262"/>
      <c r="J44" s="263"/>
      <c r="K44" s="263"/>
      <c r="L44" s="263"/>
      <c r="M44" s="263"/>
      <c r="N44" s="263"/>
      <c r="O44" s="263"/>
      <c r="P44" s="247"/>
    </row>
    <row r="45" spans="1:18" s="264" customFormat="1" ht="13.5" customHeight="1" x14ac:dyDescent="0.2">
      <c r="A45" s="255"/>
      <c r="B45" s="256"/>
      <c r="C45" s="257"/>
      <c r="D45" s="258" t="s">
        <v>111</v>
      </c>
      <c r="E45" s="267" t="str">
        <f>IF('Area C'!$B$9="","",'Area C'!$B$9)</f>
        <v/>
      </c>
      <c r="F45" s="260" t="s">
        <v>52</v>
      </c>
      <c r="G45" s="258"/>
      <c r="H45" s="260"/>
      <c r="I45" s="262"/>
      <c r="J45" s="263"/>
      <c r="K45" s="263"/>
      <c r="L45" s="263"/>
      <c r="M45" s="263"/>
      <c r="N45" s="263"/>
      <c r="O45" s="263"/>
      <c r="P45" s="247"/>
    </row>
    <row r="46" spans="1:18" s="264" customFormat="1" ht="13.5" customHeight="1" x14ac:dyDescent="0.2">
      <c r="A46" s="255"/>
      <c r="B46" s="256"/>
      <c r="C46" s="257"/>
      <c r="D46" s="258" t="s">
        <v>112</v>
      </c>
      <c r="E46" s="268">
        <f>IF('Area C'!$K$38="","",'Area C'!$K$38)</f>
        <v>0</v>
      </c>
      <c r="F46" s="260" t="s">
        <v>52</v>
      </c>
      <c r="G46" s="258"/>
      <c r="H46" s="260"/>
      <c r="I46" s="262"/>
      <c r="J46" s="263"/>
      <c r="K46" s="263"/>
      <c r="L46" s="263"/>
      <c r="M46" s="263"/>
      <c r="N46" s="263"/>
      <c r="O46" s="263"/>
      <c r="P46" s="247"/>
    </row>
    <row r="47" spans="1:18" s="264" customFormat="1" ht="13.5" customHeight="1" x14ac:dyDescent="0.2">
      <c r="A47" s="255"/>
      <c r="B47" s="269"/>
      <c r="C47" s="270"/>
      <c r="D47" s="271" t="s">
        <v>113</v>
      </c>
      <c r="E47" s="268" t="str">
        <f>IF(E45="","",E45-E46)</f>
        <v/>
      </c>
      <c r="F47" s="272" t="s">
        <v>52</v>
      </c>
      <c r="G47" s="271"/>
      <c r="H47" s="272"/>
      <c r="I47" s="273"/>
      <c r="J47" s="263"/>
      <c r="K47" s="263"/>
      <c r="L47" s="263"/>
      <c r="M47" s="263"/>
      <c r="N47" s="263"/>
      <c r="O47" s="263"/>
      <c r="P47" s="247"/>
    </row>
    <row r="48" spans="1:18" s="244" customFormat="1" ht="13.5" customHeight="1" x14ac:dyDescent="0.2">
      <c r="G48" s="245"/>
      <c r="O48" s="246"/>
      <c r="P48" s="247"/>
    </row>
    <row r="49" spans="1:17" s="244" customFormat="1" ht="13.5" customHeight="1" x14ac:dyDescent="0.2">
      <c r="B49" s="248" t="s">
        <v>71</v>
      </c>
      <c r="C49" s="249"/>
      <c r="D49" s="250" t="s">
        <v>97</v>
      </c>
      <c r="E49" s="251" t="str">
        <f>IF('Area D'!$B$3="","",'Area D'!$B$3)</f>
        <v/>
      </c>
      <c r="F49" s="252"/>
      <c r="G49" s="252"/>
      <c r="H49" s="252"/>
      <c r="I49" s="253"/>
      <c r="J49" s="254"/>
      <c r="O49" s="246"/>
      <c r="P49" s="247"/>
    </row>
    <row r="50" spans="1:17" s="264" customFormat="1" ht="13.5" customHeight="1" x14ac:dyDescent="0.2">
      <c r="A50" s="255"/>
      <c r="B50" s="256"/>
      <c r="C50" s="257"/>
      <c r="D50" s="258" t="s">
        <v>114</v>
      </c>
      <c r="E50" s="259">
        <f>IF('Area D'!$B$4="",0,'Area D'!$B$4)</f>
        <v>0</v>
      </c>
      <c r="F50" s="260" t="s">
        <v>38</v>
      </c>
      <c r="G50" s="257" t="s">
        <v>39</v>
      </c>
      <c r="H50" s="261">
        <f>IF(E50="","",E50*43560)</f>
        <v>0</v>
      </c>
      <c r="I50" s="262" t="s">
        <v>51</v>
      </c>
      <c r="J50" s="263"/>
      <c r="K50" s="263"/>
      <c r="L50" s="263"/>
      <c r="M50" s="263"/>
      <c r="N50" s="263"/>
      <c r="O50" s="263"/>
      <c r="P50" s="247"/>
      <c r="Q50" s="245"/>
    </row>
    <row r="51" spans="1:17" s="264" customFormat="1" ht="13.5" customHeight="1" x14ac:dyDescent="0.2">
      <c r="A51" s="255"/>
      <c r="B51" s="256"/>
      <c r="C51" s="257"/>
      <c r="D51" s="258" t="s">
        <v>115</v>
      </c>
      <c r="E51" s="259">
        <f>IF('Area D'!$B$5="",0,'Area D'!$B$5)</f>
        <v>0</v>
      </c>
      <c r="F51" s="260" t="s">
        <v>38</v>
      </c>
      <c r="G51" s="257" t="s">
        <v>39</v>
      </c>
      <c r="H51" s="261">
        <f>IF(E51="","",E51*43560)</f>
        <v>0</v>
      </c>
      <c r="I51" s="262" t="s">
        <v>51</v>
      </c>
      <c r="J51" s="263"/>
      <c r="K51" s="263"/>
      <c r="L51" s="263"/>
      <c r="M51" s="263"/>
      <c r="N51" s="263"/>
      <c r="O51" s="263"/>
      <c r="P51" s="247"/>
      <c r="Q51" s="245"/>
    </row>
    <row r="52" spans="1:17" s="264" customFormat="1" ht="13.5" customHeight="1" x14ac:dyDescent="0.2">
      <c r="A52" s="255"/>
      <c r="B52" s="256"/>
      <c r="C52" s="257"/>
      <c r="D52" s="258" t="s">
        <v>116</v>
      </c>
      <c r="E52" s="259" t="str">
        <f>IF('Area D'!$B$7="","",'Area D'!$B$7)</f>
        <v/>
      </c>
      <c r="F52" s="87"/>
      <c r="G52" s="265" t="s">
        <v>39</v>
      </c>
      <c r="H52" s="266" t="str">
        <f>IF(E52="","",E52*100)</f>
        <v/>
      </c>
      <c r="I52" s="262" t="s">
        <v>42</v>
      </c>
      <c r="J52" s="263"/>
      <c r="K52" s="263"/>
      <c r="L52" s="263"/>
      <c r="M52" s="263"/>
      <c r="N52" s="263"/>
      <c r="O52" s="263"/>
      <c r="P52" s="247"/>
    </row>
    <row r="53" spans="1:17" s="264" customFormat="1" ht="13.5" customHeight="1" x14ac:dyDescent="0.2">
      <c r="A53" s="255"/>
      <c r="B53" s="256"/>
      <c r="C53" s="257"/>
      <c r="D53" s="258" t="s">
        <v>117</v>
      </c>
      <c r="E53" s="259" t="str">
        <f>IF('Area D'!$B$8="","",'Area D'!$B$8)</f>
        <v/>
      </c>
      <c r="F53" s="260"/>
      <c r="G53" s="258"/>
      <c r="H53" s="260"/>
      <c r="I53" s="262"/>
      <c r="J53" s="263"/>
      <c r="K53" s="263"/>
      <c r="L53" s="263"/>
      <c r="M53" s="263"/>
      <c r="N53" s="263"/>
      <c r="O53" s="263"/>
      <c r="P53" s="247"/>
    </row>
    <row r="54" spans="1:17" s="264" customFormat="1" ht="13.5" customHeight="1" x14ac:dyDescent="0.2">
      <c r="A54" s="255"/>
      <c r="B54" s="256"/>
      <c r="C54" s="257"/>
      <c r="D54" s="258" t="s">
        <v>118</v>
      </c>
      <c r="E54" s="267" t="str">
        <f>IF('Area D'!$B$9="","",'Area D'!$B$9)</f>
        <v/>
      </c>
      <c r="F54" s="260" t="s">
        <v>52</v>
      </c>
      <c r="G54" s="258"/>
      <c r="H54" s="260"/>
      <c r="I54" s="262"/>
      <c r="J54" s="263"/>
      <c r="K54" s="263"/>
      <c r="L54" s="263"/>
      <c r="M54" s="263"/>
      <c r="N54" s="263"/>
      <c r="O54" s="263"/>
      <c r="P54" s="247"/>
    </row>
    <row r="55" spans="1:17" s="264" customFormat="1" ht="13.5" customHeight="1" x14ac:dyDescent="0.2">
      <c r="A55" s="255"/>
      <c r="B55" s="256"/>
      <c r="C55" s="257"/>
      <c r="D55" s="258" t="s">
        <v>119</v>
      </c>
      <c r="E55" s="268">
        <f>IF('Area D'!$K$38="","",'Area D'!$K$38)</f>
        <v>0</v>
      </c>
      <c r="F55" s="260" t="s">
        <v>52</v>
      </c>
      <c r="G55" s="258"/>
      <c r="H55" s="260"/>
      <c r="I55" s="262"/>
      <c r="J55" s="263"/>
      <c r="K55" s="263"/>
      <c r="L55" s="263"/>
      <c r="M55" s="263"/>
      <c r="N55" s="263"/>
      <c r="O55" s="263"/>
      <c r="P55" s="247"/>
    </row>
    <row r="56" spans="1:17" s="264" customFormat="1" ht="13.5" customHeight="1" x14ac:dyDescent="0.2">
      <c r="A56" s="255"/>
      <c r="B56" s="269"/>
      <c r="C56" s="270"/>
      <c r="D56" s="271" t="s">
        <v>120</v>
      </c>
      <c r="E56" s="268" t="str">
        <f>IF(E54="","",E54-E55)</f>
        <v/>
      </c>
      <c r="F56" s="272" t="s">
        <v>52</v>
      </c>
      <c r="G56" s="271"/>
      <c r="H56" s="272"/>
      <c r="I56" s="273"/>
      <c r="J56" s="263"/>
      <c r="K56" s="263"/>
      <c r="L56" s="263"/>
      <c r="M56" s="263"/>
      <c r="N56" s="263"/>
      <c r="O56" s="263"/>
      <c r="P56" s="247"/>
    </row>
    <row r="57" spans="1:17" s="244" customFormat="1" ht="13.5" customHeight="1" thickBot="1" x14ac:dyDescent="0.25">
      <c r="G57" s="245"/>
      <c r="O57" s="246"/>
      <c r="P57" s="247"/>
    </row>
    <row r="58" spans="1:17" s="244" customFormat="1" ht="13.5" customHeight="1" x14ac:dyDescent="0.2">
      <c r="B58" s="274" t="s">
        <v>72</v>
      </c>
      <c r="C58" s="275"/>
      <c r="D58" s="276"/>
      <c r="E58" s="277"/>
      <c r="F58" s="277"/>
      <c r="G58" s="278"/>
      <c r="H58" s="277"/>
      <c r="I58" s="279"/>
      <c r="J58" s="254"/>
      <c r="O58" s="246"/>
      <c r="P58" s="247"/>
    </row>
    <row r="59" spans="1:17" s="264" customFormat="1" ht="13.5" customHeight="1" x14ac:dyDescent="0.2">
      <c r="A59" s="255"/>
      <c r="B59" s="280"/>
      <c r="C59" s="257"/>
      <c r="D59" s="258" t="s">
        <v>75</v>
      </c>
      <c r="E59" s="281">
        <f>E23+E32+E41+E50</f>
        <v>0</v>
      </c>
      <c r="F59" s="260" t="s">
        <v>38</v>
      </c>
      <c r="G59" s="257" t="s">
        <v>39</v>
      </c>
      <c r="H59" s="261">
        <f>IF(E59="","",E59*43560)</f>
        <v>0</v>
      </c>
      <c r="I59" s="282" t="s">
        <v>51</v>
      </c>
      <c r="J59" s="263"/>
      <c r="K59" s="263"/>
      <c r="L59" s="263"/>
      <c r="M59" s="263"/>
      <c r="N59" s="263"/>
      <c r="O59" s="263"/>
      <c r="P59" s="247"/>
      <c r="Q59" s="245"/>
    </row>
    <row r="60" spans="1:17" s="264" customFormat="1" ht="13.5" customHeight="1" x14ac:dyDescent="0.2">
      <c r="A60" s="255"/>
      <c r="B60" s="280"/>
      <c r="C60" s="257"/>
      <c r="D60" s="258" t="s">
        <v>76</v>
      </c>
      <c r="E60" s="281">
        <f t="shared" ref="E60:E64" si="0">E24+E33+E42+E51</f>
        <v>0</v>
      </c>
      <c r="F60" s="260" t="s">
        <v>38</v>
      </c>
      <c r="G60" s="257" t="s">
        <v>39</v>
      </c>
      <c r="H60" s="261">
        <f>IF(E60="","",E60*43560)</f>
        <v>0</v>
      </c>
      <c r="I60" s="282" t="s">
        <v>51</v>
      </c>
      <c r="J60" s="263"/>
      <c r="K60" s="263"/>
      <c r="L60" s="263"/>
      <c r="M60" s="263"/>
      <c r="N60" s="263"/>
      <c r="O60" s="263"/>
      <c r="P60" s="247"/>
      <c r="Q60" s="245"/>
    </row>
    <row r="61" spans="1:17" s="264" customFormat="1" ht="13.5" customHeight="1" x14ac:dyDescent="0.2">
      <c r="A61" s="255"/>
      <c r="B61" s="280"/>
      <c r="C61" s="257"/>
      <c r="D61" s="258" t="s">
        <v>73</v>
      </c>
      <c r="E61" s="281" t="str">
        <f>IF(E59=0,"",E60/E59)</f>
        <v/>
      </c>
      <c r="F61" s="87"/>
      <c r="G61" s="265" t="s">
        <v>39</v>
      </c>
      <c r="H61" s="266" t="str">
        <f>IF(E61="","",E61*100)</f>
        <v/>
      </c>
      <c r="I61" s="282" t="s">
        <v>42</v>
      </c>
      <c r="J61" s="263"/>
      <c r="K61" s="263"/>
      <c r="L61" s="263"/>
      <c r="M61" s="263"/>
      <c r="N61" s="263"/>
      <c r="O61" s="263"/>
      <c r="P61" s="247"/>
    </row>
    <row r="62" spans="1:17" s="264" customFormat="1" ht="13.5" customHeight="1" x14ac:dyDescent="0.2">
      <c r="A62" s="255"/>
      <c r="B62" s="280"/>
      <c r="C62" s="257"/>
      <c r="D62" s="258" t="s">
        <v>46</v>
      </c>
      <c r="E62" s="281" t="str">
        <f>IF(E61="","",0.05+0.9*E61)</f>
        <v/>
      </c>
      <c r="F62" s="260"/>
      <c r="G62" s="258"/>
      <c r="H62" s="260"/>
      <c r="I62" s="282"/>
      <c r="J62" s="263"/>
      <c r="K62" s="263"/>
      <c r="L62" s="263"/>
      <c r="M62" s="263"/>
      <c r="N62" s="263"/>
      <c r="O62" s="263"/>
      <c r="P62" s="247"/>
    </row>
    <row r="63" spans="1:17" s="264" customFormat="1" ht="13.5" customHeight="1" x14ac:dyDescent="0.2">
      <c r="A63" s="255"/>
      <c r="B63" s="280"/>
      <c r="C63" s="257"/>
      <c r="D63" s="258" t="s">
        <v>43</v>
      </c>
      <c r="E63" s="266" t="str">
        <f>IF(E62="","",0.9*E62*E59*43560/12)</f>
        <v/>
      </c>
      <c r="F63" s="260" t="s">
        <v>52</v>
      </c>
      <c r="G63" s="258"/>
      <c r="H63" s="260"/>
      <c r="I63" s="282"/>
      <c r="J63" s="263"/>
      <c r="K63" s="263"/>
      <c r="L63" s="263"/>
      <c r="M63" s="263"/>
      <c r="N63" s="263"/>
      <c r="O63" s="263"/>
      <c r="P63" s="247"/>
    </row>
    <row r="64" spans="1:17" s="264" customFormat="1" ht="13.5" customHeight="1" x14ac:dyDescent="0.2">
      <c r="A64" s="255"/>
      <c r="B64" s="280"/>
      <c r="C64" s="257"/>
      <c r="D64" s="258" t="s">
        <v>50</v>
      </c>
      <c r="E64" s="266">
        <f t="shared" si="0"/>
        <v>0</v>
      </c>
      <c r="F64" s="260" t="s">
        <v>52</v>
      </c>
      <c r="G64" s="258"/>
      <c r="H64" s="260"/>
      <c r="I64" s="282"/>
      <c r="J64" s="263"/>
      <c r="K64" s="263"/>
      <c r="L64" s="263"/>
      <c r="M64" s="263"/>
      <c r="N64" s="263"/>
      <c r="O64" s="263"/>
      <c r="P64" s="247"/>
    </row>
    <row r="65" spans="1:16" s="264" customFormat="1" ht="13.5" customHeight="1" x14ac:dyDescent="0.2">
      <c r="A65" s="255"/>
      <c r="B65" s="280"/>
      <c r="C65" s="257"/>
      <c r="D65" s="258" t="s">
        <v>74</v>
      </c>
      <c r="E65" s="266" t="str">
        <f>IF(E63="","",E63-E64)</f>
        <v/>
      </c>
      <c r="F65" s="260" t="s">
        <v>52</v>
      </c>
      <c r="G65" s="258"/>
      <c r="H65" s="260"/>
      <c r="I65" s="282"/>
      <c r="J65" s="263"/>
      <c r="K65" s="263"/>
      <c r="L65" s="263"/>
      <c r="M65" s="263"/>
      <c r="N65" s="263"/>
      <c r="O65" s="263"/>
      <c r="P65" s="247"/>
    </row>
    <row r="66" spans="1:16" s="264" customFormat="1" ht="13.5" customHeight="1" thickBot="1" x14ac:dyDescent="0.25">
      <c r="A66" s="255"/>
      <c r="B66" s="283"/>
      <c r="C66" s="284"/>
      <c r="D66" s="285"/>
      <c r="E66" s="286"/>
      <c r="F66" s="286"/>
      <c r="G66" s="285"/>
      <c r="H66" s="286"/>
      <c r="I66" s="287"/>
      <c r="P66" s="247"/>
    </row>
    <row r="67" spans="1:16" s="264" customFormat="1" ht="9.9499999999999993" customHeight="1" x14ac:dyDescent="0.2">
      <c r="A67" s="255"/>
      <c r="B67" s="257"/>
      <c r="C67" s="257"/>
      <c r="D67" s="288"/>
      <c r="E67" s="87"/>
      <c r="F67" s="87"/>
      <c r="G67" s="288"/>
      <c r="H67" s="87"/>
      <c r="I67" s="87"/>
      <c r="P67" s="247"/>
    </row>
    <row r="68" spans="1:16" s="264" customFormat="1" ht="9.9499999999999993" customHeight="1" x14ac:dyDescent="0.2">
      <c r="A68" s="255"/>
      <c r="B68" s="257"/>
      <c r="C68" s="257"/>
      <c r="D68" s="288"/>
      <c r="E68" s="87"/>
      <c r="F68" s="87"/>
      <c r="G68" s="288"/>
      <c r="H68" s="87"/>
      <c r="I68" s="87"/>
      <c r="P68" s="247"/>
    </row>
    <row r="69" spans="1:16" s="264" customFormat="1" ht="9.9499999999999993" customHeight="1" x14ac:dyDescent="0.2">
      <c r="P69" s="247"/>
    </row>
    <row r="70" spans="1:16" s="264" customFormat="1" ht="12" customHeight="1" x14ac:dyDescent="0.2">
      <c r="A70" s="255"/>
      <c r="B70" s="257"/>
      <c r="C70" s="257"/>
      <c r="D70" s="258"/>
      <c r="E70" s="289"/>
      <c r="F70" s="260"/>
      <c r="G70" s="258"/>
      <c r="H70" s="260"/>
      <c r="I70" s="260"/>
      <c r="J70" s="263"/>
      <c r="K70" s="263"/>
      <c r="L70" s="263"/>
      <c r="M70" s="263"/>
      <c r="N70" s="263"/>
      <c r="O70" s="263"/>
      <c r="P70" s="247"/>
    </row>
    <row r="71" spans="1:16" s="264" customFormat="1" ht="12" customHeight="1" x14ac:dyDescent="0.2">
      <c r="A71" s="255"/>
      <c r="B71" s="257"/>
      <c r="C71" s="257"/>
      <c r="D71" s="258"/>
      <c r="E71" s="289"/>
      <c r="F71" s="260"/>
      <c r="G71" s="258"/>
      <c r="H71" s="260"/>
      <c r="I71" s="260"/>
      <c r="J71" s="263"/>
      <c r="K71" s="263"/>
      <c r="L71" s="263"/>
      <c r="M71" s="263"/>
      <c r="N71" s="263"/>
      <c r="O71" s="263"/>
      <c r="P71" s="247"/>
    </row>
    <row r="72" spans="1:16" s="264" customFormat="1" ht="12" customHeight="1" x14ac:dyDescent="0.2">
      <c r="A72" s="255"/>
      <c r="B72" s="257"/>
      <c r="C72" s="257"/>
      <c r="D72" s="258"/>
      <c r="E72" s="290"/>
      <c r="F72" s="260"/>
      <c r="G72" s="258"/>
      <c r="H72" s="260"/>
      <c r="I72" s="260"/>
      <c r="J72" s="263"/>
      <c r="K72" s="263"/>
      <c r="L72" s="263"/>
      <c r="M72" s="263"/>
      <c r="N72" s="263"/>
      <c r="O72" s="263"/>
      <c r="P72" s="247"/>
    </row>
    <row r="73" spans="1:16" s="264" customFormat="1" ht="12" customHeight="1" x14ac:dyDescent="0.2">
      <c r="A73" s="255"/>
      <c r="B73" s="257"/>
      <c r="C73" s="257"/>
      <c r="D73" s="258"/>
      <c r="E73" s="290"/>
      <c r="F73" s="260"/>
      <c r="G73" s="258"/>
      <c r="H73" s="260"/>
      <c r="I73" s="260"/>
      <c r="J73" s="263"/>
      <c r="K73" s="263"/>
      <c r="L73" s="263"/>
      <c r="M73" s="263"/>
      <c r="N73" s="263"/>
      <c r="O73" s="263"/>
      <c r="P73" s="247"/>
    </row>
    <row r="74" spans="1:16" s="264" customFormat="1" ht="5.0999999999999996" customHeight="1" x14ac:dyDescent="0.2">
      <c r="A74" s="255"/>
      <c r="B74" s="257"/>
      <c r="C74" s="257"/>
      <c r="D74" s="288"/>
      <c r="E74" s="87"/>
      <c r="F74" s="87"/>
      <c r="G74" s="288"/>
      <c r="H74" s="87"/>
      <c r="I74" s="87"/>
      <c r="P74" s="247"/>
    </row>
  </sheetData>
  <sheetProtection algorithmName="SHA-512" hashValue="TowPQbCH9D8q2eo1AdI224E22Mesj83zmMI43nf0ueh4srXJtmcMYhyIuqojFKFbUAAe9EXBPJ7WfOdlHgABJQ==" saltValue="qfbasWMxzgV8dFbO/xh+Bg==" spinCount="100000" sheet="1" selectLockedCells="1"/>
  <mergeCells count="8">
    <mergeCell ref="G20:H20"/>
    <mergeCell ref="F18:H18"/>
    <mergeCell ref="B14:I14"/>
    <mergeCell ref="B1:I1"/>
    <mergeCell ref="B3:I8"/>
    <mergeCell ref="D16:E16"/>
    <mergeCell ref="E19:H19"/>
    <mergeCell ref="D17:H17"/>
  </mergeCells>
  <pageMargins left="0.7" right="0.7" top="0.75" bottom="0.75" header="0.3" footer="0.3"/>
  <pageSetup scale="94" orientation="portrait" horizontalDpi="1200" verticalDpi="1200"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0"/>
  <sheetViews>
    <sheetView topLeftCell="A10" zoomScale="125" zoomScaleNormal="125" zoomScaleSheetLayoutView="124" workbookViewId="0">
      <selection activeCell="K31" sqref="K31"/>
    </sheetView>
  </sheetViews>
  <sheetFormatPr defaultColWidth="9.140625" defaultRowHeight="12.75" x14ac:dyDescent="0.2"/>
  <cols>
    <col min="1" max="1" width="3.5703125" style="20" customWidth="1"/>
    <col min="2" max="2" width="2.85546875" style="20" customWidth="1"/>
    <col min="3" max="3" width="19.7109375" style="20" customWidth="1"/>
    <col min="4" max="4" width="18.42578125" style="58" customWidth="1"/>
    <col min="5" max="5" width="12.28515625" style="20" customWidth="1"/>
    <col min="6" max="6" width="8.42578125" style="20" customWidth="1"/>
    <col min="7" max="7" width="4.7109375" style="58" customWidth="1"/>
    <col min="8" max="8" width="11.42578125" style="20" customWidth="1"/>
    <col min="9" max="9" width="5.85546875" style="20" customWidth="1"/>
    <col min="10" max="10" width="4" style="20" customWidth="1"/>
    <col min="11" max="11" width="79" style="20" customWidth="1"/>
    <col min="12" max="12" width="10.42578125" style="20" customWidth="1"/>
    <col min="13" max="15" width="9.140625" style="20"/>
    <col min="16" max="16" width="9.140625" style="28"/>
    <col min="17" max="16384" width="9.140625" style="20"/>
  </cols>
  <sheetData>
    <row r="1" spans="1:16" s="14" customFormat="1" ht="17.25" x14ac:dyDescent="0.3">
      <c r="B1" s="321" t="s">
        <v>45</v>
      </c>
      <c r="C1" s="321"/>
      <c r="D1" s="321"/>
      <c r="E1" s="321"/>
      <c r="F1" s="321"/>
      <c r="G1" s="321"/>
      <c r="H1" s="321"/>
      <c r="I1" s="321"/>
      <c r="K1" s="15"/>
      <c r="O1" s="16"/>
      <c r="P1" s="17"/>
    </row>
    <row r="2" spans="1:16" s="14" customFormat="1" ht="12.95" customHeight="1" x14ac:dyDescent="0.3">
      <c r="A2" s="18"/>
      <c r="B2" s="18"/>
      <c r="C2" s="18"/>
      <c r="G2" s="19"/>
      <c r="I2" s="294" t="s">
        <v>191</v>
      </c>
      <c r="O2" s="16"/>
      <c r="P2" s="17"/>
    </row>
    <row r="3" spans="1:16" s="14" customFormat="1" ht="15.75" customHeight="1" x14ac:dyDescent="0.3">
      <c r="A3" s="18"/>
      <c r="B3" s="46" t="s">
        <v>193</v>
      </c>
      <c r="C3" s="47"/>
      <c r="D3" s="47"/>
      <c r="E3" s="299"/>
      <c r="F3" s="299"/>
      <c r="G3" s="300"/>
      <c r="H3" s="299"/>
      <c r="I3" s="301"/>
      <c r="O3" s="16"/>
      <c r="P3" s="17"/>
    </row>
    <row r="4" spans="1:16" s="14" customFormat="1" ht="12.95" customHeight="1" x14ac:dyDescent="0.3">
      <c r="A4" s="18"/>
      <c r="B4" s="325" t="s">
        <v>195</v>
      </c>
      <c r="C4" s="326"/>
      <c r="D4" s="326"/>
      <c r="E4" s="326"/>
      <c r="F4" s="326"/>
      <c r="G4" s="326"/>
      <c r="H4" s="326"/>
      <c r="I4" s="327"/>
      <c r="O4" s="16"/>
      <c r="P4" s="17"/>
    </row>
    <row r="5" spans="1:16" s="14" customFormat="1" ht="12.95" customHeight="1" x14ac:dyDescent="0.3">
      <c r="A5" s="18"/>
      <c r="B5" s="325"/>
      <c r="C5" s="326"/>
      <c r="D5" s="326"/>
      <c r="E5" s="326"/>
      <c r="F5" s="326"/>
      <c r="G5" s="326"/>
      <c r="H5" s="326"/>
      <c r="I5" s="327"/>
      <c r="O5" s="16"/>
      <c r="P5" s="17"/>
    </row>
    <row r="6" spans="1:16" s="14" customFormat="1" ht="12.95" customHeight="1" x14ac:dyDescent="0.3">
      <c r="A6" s="18"/>
      <c r="B6" s="325"/>
      <c r="C6" s="326"/>
      <c r="D6" s="326"/>
      <c r="E6" s="326"/>
      <c r="F6" s="326"/>
      <c r="G6" s="326"/>
      <c r="H6" s="326"/>
      <c r="I6" s="327"/>
      <c r="O6" s="16"/>
      <c r="P6" s="17"/>
    </row>
    <row r="7" spans="1:16" s="14" customFormat="1" ht="12.95" customHeight="1" x14ac:dyDescent="0.3">
      <c r="A7" s="18"/>
      <c r="B7" s="325"/>
      <c r="C7" s="326"/>
      <c r="D7" s="326"/>
      <c r="E7" s="326"/>
      <c r="F7" s="326"/>
      <c r="G7" s="326"/>
      <c r="H7" s="326"/>
      <c r="I7" s="327"/>
      <c r="O7" s="16"/>
      <c r="P7" s="17"/>
    </row>
    <row r="8" spans="1:16" s="14" customFormat="1" ht="12.95" customHeight="1" x14ac:dyDescent="0.3">
      <c r="A8" s="18"/>
      <c r="B8" s="325"/>
      <c r="C8" s="326"/>
      <c r="D8" s="326"/>
      <c r="E8" s="326"/>
      <c r="F8" s="326"/>
      <c r="G8" s="326"/>
      <c r="H8" s="326"/>
      <c r="I8" s="327"/>
      <c r="O8" s="16"/>
      <c r="P8" s="17"/>
    </row>
    <row r="9" spans="1:16" s="14" customFormat="1" ht="12.95" customHeight="1" x14ac:dyDescent="0.3">
      <c r="A9" s="18"/>
      <c r="B9" s="328"/>
      <c r="C9" s="329"/>
      <c r="D9" s="329"/>
      <c r="E9" s="329"/>
      <c r="F9" s="329"/>
      <c r="G9" s="329"/>
      <c r="H9" s="329"/>
      <c r="I9" s="330"/>
      <c r="O9" s="16"/>
      <c r="P9" s="17"/>
    </row>
    <row r="10" spans="1:16" s="14" customFormat="1" ht="12.95" customHeight="1" x14ac:dyDescent="0.3">
      <c r="A10" s="18"/>
      <c r="B10" s="18"/>
      <c r="C10" s="18"/>
      <c r="G10" s="19"/>
      <c r="I10" s="294"/>
      <c r="O10" s="16"/>
      <c r="P10" s="17"/>
    </row>
    <row r="11" spans="1:16" s="179" customFormat="1" ht="12.95" customHeight="1" x14ac:dyDescent="0.2">
      <c r="A11" s="177"/>
      <c r="B11" s="177"/>
      <c r="C11" s="302" t="s">
        <v>194</v>
      </c>
      <c r="D11" s="178" t="s">
        <v>0</v>
      </c>
      <c r="G11" s="69"/>
      <c r="O11" s="180"/>
      <c r="P11" s="181"/>
    </row>
    <row r="12" spans="1:16" s="179" customFormat="1" ht="12.95" customHeight="1" x14ac:dyDescent="0.2">
      <c r="A12" s="177"/>
      <c r="B12" s="177"/>
      <c r="C12" s="177"/>
      <c r="D12" s="182" t="s">
        <v>2</v>
      </c>
      <c r="G12" s="69"/>
      <c r="O12" s="180"/>
      <c r="P12" s="181"/>
    </row>
    <row r="13" spans="1:16" s="179" customFormat="1" ht="12.95" customHeight="1" x14ac:dyDescent="0.2">
      <c r="A13" s="177"/>
      <c r="B13" s="177"/>
      <c r="C13" s="177"/>
      <c r="D13" s="183" t="s">
        <v>1</v>
      </c>
      <c r="G13" s="69"/>
      <c r="O13" s="180"/>
      <c r="P13" s="181"/>
    </row>
    <row r="14" spans="1:16" s="14" customFormat="1" ht="12.95" customHeight="1" x14ac:dyDescent="0.3">
      <c r="A14" s="18"/>
      <c r="B14" s="18"/>
      <c r="C14" s="18"/>
      <c r="G14" s="19"/>
      <c r="O14" s="16"/>
      <c r="P14" s="17"/>
    </row>
    <row r="15" spans="1:16" ht="15" customHeight="1" x14ac:dyDescent="0.25">
      <c r="B15" s="21" t="s">
        <v>90</v>
      </c>
      <c r="C15" s="22"/>
      <c r="D15" s="23"/>
      <c r="E15" s="24"/>
      <c r="F15" s="24"/>
      <c r="G15" s="25"/>
      <c r="H15" s="24"/>
      <c r="I15" s="26"/>
      <c r="J15" s="27"/>
    </row>
    <row r="16" spans="1:16" ht="12.95" customHeight="1" x14ac:dyDescent="0.2">
      <c r="B16" s="29"/>
      <c r="C16" s="27"/>
      <c r="D16" s="30"/>
      <c r="E16" s="27"/>
      <c r="F16" s="27"/>
      <c r="G16" s="31"/>
      <c r="H16" s="27"/>
      <c r="I16" s="32"/>
      <c r="J16" s="27"/>
    </row>
    <row r="17" spans="1:17" s="33" customFormat="1" ht="15" x14ac:dyDescent="0.25">
      <c r="B17" s="34"/>
      <c r="C17" s="35"/>
      <c r="D17" s="36" t="s">
        <v>26</v>
      </c>
      <c r="E17" s="337"/>
      <c r="F17" s="319"/>
      <c r="G17" s="319"/>
      <c r="H17" s="317"/>
      <c r="I17" s="37"/>
      <c r="J17" s="35"/>
      <c r="O17" s="38"/>
      <c r="P17" s="39"/>
    </row>
    <row r="18" spans="1:17" s="33" customFormat="1" ht="15" x14ac:dyDescent="0.25">
      <c r="B18" s="34"/>
      <c r="C18" s="35"/>
      <c r="D18" s="36" t="s">
        <v>27</v>
      </c>
      <c r="E18" s="336"/>
      <c r="F18" s="336"/>
      <c r="G18" s="336"/>
      <c r="H18" s="336"/>
      <c r="I18" s="37"/>
      <c r="J18" s="35"/>
      <c r="K18" s="33" t="s">
        <v>28</v>
      </c>
      <c r="O18" s="38"/>
      <c r="P18" s="39"/>
    </row>
    <row r="19" spans="1:17" s="33" customFormat="1" ht="15" x14ac:dyDescent="0.25">
      <c r="B19" s="34"/>
      <c r="C19" s="35"/>
      <c r="D19" s="36"/>
      <c r="E19" s="338"/>
      <c r="F19" s="338"/>
      <c r="G19" s="338"/>
      <c r="H19" s="338"/>
      <c r="I19" s="37"/>
      <c r="J19" s="35"/>
      <c r="K19" s="33" t="s">
        <v>29</v>
      </c>
      <c r="O19" s="38"/>
      <c r="P19" s="39"/>
    </row>
    <row r="20" spans="1:17" s="33" customFormat="1" ht="15" x14ac:dyDescent="0.25">
      <c r="B20" s="34"/>
      <c r="C20" s="35"/>
      <c r="D20" s="36" t="s">
        <v>30</v>
      </c>
      <c r="E20" s="318"/>
      <c r="F20" s="319"/>
      <c r="G20" s="319"/>
      <c r="H20" s="317"/>
      <c r="I20" s="37"/>
      <c r="J20" s="35"/>
      <c r="K20" s="33" t="s">
        <v>31</v>
      </c>
      <c r="O20" s="38"/>
      <c r="P20" s="39"/>
    </row>
    <row r="21" spans="1:17" s="33" customFormat="1" ht="15" x14ac:dyDescent="0.25">
      <c r="B21" s="34"/>
      <c r="C21" s="35"/>
      <c r="D21" s="36" t="s">
        <v>32</v>
      </c>
      <c r="E21" s="318"/>
      <c r="F21" s="319"/>
      <c r="G21" s="319"/>
      <c r="H21" s="317"/>
      <c r="I21" s="37"/>
      <c r="J21" s="35"/>
      <c r="K21" s="33" t="s">
        <v>33</v>
      </c>
      <c r="O21" s="38"/>
      <c r="P21" s="39"/>
    </row>
    <row r="22" spans="1:17" s="33" customFormat="1" ht="15" x14ac:dyDescent="0.25">
      <c r="B22" s="34"/>
      <c r="C22" s="35"/>
      <c r="D22" s="36" t="s">
        <v>34</v>
      </c>
      <c r="E22" s="336"/>
      <c r="F22" s="336"/>
      <c r="G22" s="336"/>
      <c r="H22" s="336"/>
      <c r="I22" s="37"/>
      <c r="J22" s="35"/>
      <c r="O22" s="38"/>
      <c r="P22" s="39"/>
    </row>
    <row r="23" spans="1:17" s="33" customFormat="1" ht="15" x14ac:dyDescent="0.25">
      <c r="B23" s="34"/>
      <c r="C23" s="35"/>
      <c r="D23" s="36" t="s">
        <v>91</v>
      </c>
      <c r="E23" s="318"/>
      <c r="F23" s="319"/>
      <c r="G23" s="319"/>
      <c r="H23" s="317"/>
      <c r="I23" s="37"/>
      <c r="J23" s="35"/>
      <c r="K23" s="33" t="s">
        <v>35</v>
      </c>
      <c r="O23" s="38"/>
      <c r="P23" s="39"/>
    </row>
    <row r="24" spans="1:17" s="33" customFormat="1" ht="15" x14ac:dyDescent="0.25">
      <c r="B24" s="34"/>
      <c r="C24" s="35"/>
      <c r="D24" s="36" t="s">
        <v>36</v>
      </c>
      <c r="E24" s="333"/>
      <c r="F24" s="334"/>
      <c r="G24" s="334"/>
      <c r="H24" s="335"/>
      <c r="I24" s="37"/>
      <c r="J24" s="35"/>
      <c r="K24" s="33" t="s">
        <v>37</v>
      </c>
      <c r="O24" s="38"/>
      <c r="P24" s="39"/>
    </row>
    <row r="25" spans="1:17" s="33" customFormat="1" ht="15" x14ac:dyDescent="0.25">
      <c r="B25" s="34"/>
      <c r="C25" s="35"/>
      <c r="D25" s="36" t="s">
        <v>92</v>
      </c>
      <c r="E25" s="333"/>
      <c r="F25" s="334"/>
      <c r="G25" s="334"/>
      <c r="H25" s="335"/>
      <c r="I25" s="37"/>
      <c r="J25" s="35"/>
      <c r="O25" s="38"/>
      <c r="P25" s="39"/>
    </row>
    <row r="26" spans="1:17" s="33" customFormat="1" ht="12.95" customHeight="1" x14ac:dyDescent="0.25">
      <c r="B26" s="40"/>
      <c r="C26" s="41"/>
      <c r="D26" s="41"/>
      <c r="E26" s="42"/>
      <c r="F26" s="42"/>
      <c r="G26" s="43"/>
      <c r="H26" s="42"/>
      <c r="I26" s="44"/>
      <c r="J26" s="35"/>
      <c r="O26" s="38"/>
      <c r="P26" s="39"/>
    </row>
    <row r="27" spans="1:17" s="33" customFormat="1" ht="12.95" customHeight="1" x14ac:dyDescent="0.25">
      <c r="D27" s="35"/>
      <c r="E27" s="45"/>
      <c r="F27" s="45"/>
      <c r="G27" s="36"/>
      <c r="H27" s="45"/>
      <c r="I27" s="35"/>
      <c r="J27" s="35"/>
      <c r="O27" s="38"/>
      <c r="P27" s="39"/>
    </row>
    <row r="28" spans="1:17" s="33" customFormat="1" ht="15.75" x14ac:dyDescent="0.25">
      <c r="B28" s="46" t="s">
        <v>192</v>
      </c>
      <c r="C28" s="47"/>
      <c r="D28" s="47"/>
      <c r="E28" s="48"/>
      <c r="F28" s="48"/>
      <c r="G28" s="49"/>
      <c r="H28" s="48"/>
      <c r="I28" s="50"/>
      <c r="J28" s="35"/>
      <c r="O28" s="38"/>
      <c r="P28" s="39"/>
    </row>
    <row r="29" spans="1:17" s="33" customFormat="1" ht="12.95" customHeight="1" x14ac:dyDescent="0.25">
      <c r="B29" s="34"/>
      <c r="C29" s="35"/>
      <c r="D29" s="51"/>
      <c r="E29" s="45"/>
      <c r="F29" s="45"/>
      <c r="G29" s="36"/>
      <c r="H29" s="45"/>
      <c r="I29" s="37"/>
      <c r="O29" s="38"/>
      <c r="P29" s="39"/>
    </row>
    <row r="30" spans="1:17" s="70" customFormat="1" ht="15" customHeight="1" x14ac:dyDescent="0.2">
      <c r="A30" s="61"/>
      <c r="B30" s="62"/>
      <c r="C30" s="63"/>
      <c r="D30" s="64" t="s">
        <v>77</v>
      </c>
      <c r="E30" s="226">
        <f>'Subwatershed Summary'!E40</f>
        <v>0</v>
      </c>
      <c r="F30" s="65" t="s">
        <v>38</v>
      </c>
      <c r="G30" s="63" t="s">
        <v>39</v>
      </c>
      <c r="H30" s="175">
        <f>IF(E30="","",E30*43560)</f>
        <v>0</v>
      </c>
      <c r="I30" s="66" t="s">
        <v>40</v>
      </c>
      <c r="J30" s="67"/>
      <c r="K30" s="297" t="s">
        <v>41</v>
      </c>
      <c r="L30" s="67"/>
      <c r="M30" s="67"/>
      <c r="N30" s="67"/>
      <c r="O30" s="67"/>
      <c r="P30" s="68"/>
      <c r="Q30" s="69"/>
    </row>
    <row r="31" spans="1:17" s="70" customFormat="1" ht="15" customHeight="1" x14ac:dyDescent="0.2">
      <c r="A31" s="61"/>
      <c r="B31" s="62"/>
      <c r="C31" s="63"/>
      <c r="D31" s="64" t="s">
        <v>78</v>
      </c>
      <c r="E31" s="226">
        <f>'Subwatershed Summary'!E41</f>
        <v>0</v>
      </c>
      <c r="F31" s="65" t="s">
        <v>38</v>
      </c>
      <c r="G31" s="63" t="s">
        <v>39</v>
      </c>
      <c r="H31" s="175">
        <f>IF(E31="","",E31*43560)</f>
        <v>0</v>
      </c>
      <c r="I31" s="66" t="s">
        <v>40</v>
      </c>
      <c r="J31" s="67"/>
      <c r="K31" s="297" t="s">
        <v>41</v>
      </c>
      <c r="L31" s="67"/>
      <c r="M31" s="67"/>
      <c r="N31" s="67"/>
      <c r="O31" s="67"/>
      <c r="P31" s="68"/>
      <c r="Q31" s="69"/>
    </row>
    <row r="32" spans="1:17" s="70" customFormat="1" ht="15" customHeight="1" x14ac:dyDescent="0.2">
      <c r="A32" s="61"/>
      <c r="B32" s="62"/>
      <c r="C32" s="63"/>
      <c r="D32" s="64" t="s">
        <v>161</v>
      </c>
      <c r="E32" s="226" t="str">
        <f>'Subwatershed Summary'!E42</f>
        <v/>
      </c>
      <c r="F32" s="71"/>
      <c r="G32" s="218" t="s">
        <v>39</v>
      </c>
      <c r="H32" s="176" t="str">
        <f>IF(E32="","",E32*100)</f>
        <v/>
      </c>
      <c r="I32" s="66" t="s">
        <v>42</v>
      </c>
      <c r="J32" s="67"/>
      <c r="K32" s="297"/>
      <c r="L32" s="67"/>
      <c r="M32" s="67"/>
      <c r="N32" s="67"/>
      <c r="O32" s="67"/>
      <c r="P32" s="68"/>
    </row>
    <row r="33" spans="1:16" s="70" customFormat="1" ht="15" customHeight="1" x14ac:dyDescent="0.2">
      <c r="A33" s="61"/>
      <c r="B33" s="62"/>
      <c r="C33" s="63"/>
      <c r="D33" s="64" t="s">
        <v>162</v>
      </c>
      <c r="E33" s="226" t="str">
        <f>'Subwatershed Summary'!E43</f>
        <v/>
      </c>
      <c r="F33" s="65"/>
      <c r="G33" s="64"/>
      <c r="H33" s="65"/>
      <c r="I33" s="66"/>
      <c r="J33" s="67"/>
      <c r="K33" s="297" t="s">
        <v>47</v>
      </c>
      <c r="L33" s="67"/>
      <c r="M33" s="72"/>
      <c r="N33" s="72"/>
      <c r="O33" s="67"/>
      <c r="P33" s="68"/>
    </row>
    <row r="34" spans="1:16" s="70" customFormat="1" ht="15" customHeight="1" x14ac:dyDescent="0.2">
      <c r="A34" s="61"/>
      <c r="B34" s="62"/>
      <c r="C34" s="63"/>
      <c r="D34" s="64" t="s">
        <v>163</v>
      </c>
      <c r="E34" s="227" t="str">
        <f>'Subwatershed Summary'!E44</f>
        <v/>
      </c>
      <c r="F34" s="65" t="s">
        <v>44</v>
      </c>
      <c r="G34" s="64"/>
      <c r="H34" s="65"/>
      <c r="I34" s="66"/>
      <c r="J34" s="67"/>
      <c r="K34" s="297" t="s">
        <v>48</v>
      </c>
      <c r="L34" s="67"/>
      <c r="M34" s="67"/>
      <c r="N34" s="67"/>
      <c r="O34" s="67"/>
      <c r="P34" s="68"/>
    </row>
    <row r="35" spans="1:16" ht="12.95" customHeight="1" x14ac:dyDescent="0.25">
      <c r="A35" s="52"/>
      <c r="B35" s="53"/>
      <c r="C35" s="54"/>
      <c r="D35" s="55"/>
      <c r="E35" s="56"/>
      <c r="F35" s="56"/>
      <c r="G35" s="55"/>
      <c r="H35" s="56"/>
      <c r="I35" s="57"/>
      <c r="P35" s="39"/>
    </row>
    <row r="36" spans="1:16" ht="12.95" customHeight="1" x14ac:dyDescent="0.2">
      <c r="P36" s="59"/>
    </row>
    <row r="37" spans="1:16" ht="12.95" customHeight="1" x14ac:dyDescent="0.2"/>
    <row r="38" spans="1:16" ht="12.95" customHeight="1" x14ac:dyDescent="0.2"/>
    <row r="39" spans="1:16" ht="12.95" customHeight="1" x14ac:dyDescent="0.2"/>
    <row r="40" spans="1:16" ht="12.95" customHeight="1" x14ac:dyDescent="0.2"/>
    <row r="41" spans="1:16" ht="12.95" customHeight="1" x14ac:dyDescent="0.2"/>
    <row r="42" spans="1:16" ht="12.95" customHeight="1" x14ac:dyDescent="0.2"/>
    <row r="43" spans="1:16" ht="12.95" customHeight="1" x14ac:dyDescent="0.2"/>
    <row r="44" spans="1:16" ht="12.95" customHeight="1" x14ac:dyDescent="0.2"/>
    <row r="45" spans="1:16" ht="12.95" customHeight="1" x14ac:dyDescent="0.2"/>
    <row r="46" spans="1:16" ht="12.95" customHeight="1" x14ac:dyDescent="0.2"/>
    <row r="47" spans="1:16" ht="12.95" customHeight="1" x14ac:dyDescent="0.2"/>
    <row r="50" spans="2:9" ht="15" x14ac:dyDescent="0.25">
      <c r="B50" s="33"/>
      <c r="I50" s="60"/>
    </row>
  </sheetData>
  <sheetProtection formatColumns="0" formatRows="0"/>
  <mergeCells count="11">
    <mergeCell ref="E25:H25"/>
    <mergeCell ref="E22:H22"/>
    <mergeCell ref="E23:H23"/>
    <mergeCell ref="E24:H24"/>
    <mergeCell ref="B1:I1"/>
    <mergeCell ref="E17:H17"/>
    <mergeCell ref="E18:H18"/>
    <mergeCell ref="E19:H19"/>
    <mergeCell ref="E20:H20"/>
    <mergeCell ref="E21:H21"/>
    <mergeCell ref="B4:I9"/>
  </mergeCells>
  <pageMargins left="0.7" right="0.7" top="0.75" bottom="0.75" header="0.3" footer="0.3"/>
  <pageSetup orientation="portrait" horizontalDpi="1200" verticalDpi="1200" r:id="rId1"/>
  <headerFooter>
    <oddFooter>&amp;F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G219"/>
  <sheetViews>
    <sheetView zoomScale="90" zoomScaleNormal="90" zoomScaleSheetLayoutView="100" workbookViewId="0">
      <pane xSplit="1" ySplit="13" topLeftCell="B14" activePane="bottomRight" state="frozen"/>
      <selection pane="topRight" activeCell="B1" sqref="B1"/>
      <selection pane="bottomLeft" activeCell="A14" sqref="A14"/>
      <selection pane="bottomRight" activeCell="J15" sqref="J15"/>
    </sheetView>
  </sheetViews>
  <sheetFormatPr defaultColWidth="9.140625" defaultRowHeight="12.75" x14ac:dyDescent="0.2"/>
  <cols>
    <col min="1" max="1" width="48.7109375" style="224" customWidth="1"/>
    <col min="2" max="3" width="17.140625" style="224" customWidth="1"/>
    <col min="4" max="4" width="15.5703125" style="224" customWidth="1"/>
    <col min="5" max="5" width="30.5703125" style="3" customWidth="1"/>
    <col min="6" max="6" width="15.5703125" style="1" customWidth="1"/>
    <col min="7" max="7" width="17.140625" style="1" customWidth="1"/>
    <col min="8" max="8" width="15.5703125" style="1" customWidth="1"/>
    <col min="9" max="9" width="15.5703125" style="224" customWidth="1"/>
    <col min="10" max="10" width="15.5703125" style="73" customWidth="1"/>
    <col min="11" max="12" width="15.5703125" style="1" customWidth="1"/>
    <col min="13" max="13" width="38.42578125" style="1" customWidth="1"/>
    <col min="14" max="14" width="13.28515625" style="1" customWidth="1"/>
    <col min="15" max="15" width="14.7109375" style="3" customWidth="1"/>
    <col min="16" max="16" width="6.140625" style="224" hidden="1" customWidth="1"/>
    <col min="17" max="21" width="0.85546875" style="153" hidden="1" customWidth="1"/>
    <col min="22" max="23" width="0.85546875" style="154" hidden="1" customWidth="1"/>
    <col min="24" max="25" width="0.85546875" style="153" hidden="1" customWidth="1"/>
    <col min="26" max="29" width="0.85546875" style="154" hidden="1" customWidth="1"/>
    <col min="30" max="31" width="0.85546875" hidden="1" customWidth="1"/>
    <col min="32" max="36" width="0.85546875" style="8" hidden="1" customWidth="1"/>
    <col min="37" max="58" width="9.140625" style="8"/>
    <col min="59" max="16384" width="9.140625" style="224"/>
  </cols>
  <sheetData>
    <row r="1" spans="1:59" ht="18.75" customHeight="1" x14ac:dyDescent="0.3">
      <c r="A1" s="339" t="s">
        <v>79</v>
      </c>
      <c r="B1" s="340"/>
      <c r="C1" s="340"/>
      <c r="D1" s="340"/>
    </row>
    <row r="2" spans="1:59" x14ac:dyDescent="0.2">
      <c r="A2" s="295" t="str">
        <f>'Project Info &amp; Summary'!I2</f>
        <v>v1.1 2018-10-31</v>
      </c>
      <c r="B2" s="75"/>
      <c r="C2" s="7"/>
      <c r="D2" s="76"/>
      <c r="E2" s="13"/>
      <c r="H2" s="224"/>
      <c r="I2" s="73"/>
      <c r="J2" s="1"/>
      <c r="N2" s="3"/>
      <c r="O2" s="224"/>
      <c r="BF2" s="224"/>
    </row>
    <row r="3" spans="1:59" ht="15" x14ac:dyDescent="0.25">
      <c r="A3" s="186" t="s">
        <v>96</v>
      </c>
      <c r="B3" s="228"/>
      <c r="C3" s="7"/>
      <c r="D3" s="76"/>
      <c r="E3" s="13"/>
      <c r="H3" s="224"/>
      <c r="I3" s="73"/>
      <c r="J3" s="1"/>
      <c r="N3" s="3"/>
      <c r="O3" s="224"/>
      <c r="BF3" s="224"/>
    </row>
    <row r="4" spans="1:59" s="98" customFormat="1" ht="18" x14ac:dyDescent="0.25">
      <c r="A4" s="64" t="s">
        <v>85</v>
      </c>
      <c r="B4" s="188"/>
      <c r="C4" s="65" t="s">
        <v>38</v>
      </c>
      <c r="D4" s="190" t="str">
        <f>IF(B4="","",B4*43560)</f>
        <v/>
      </c>
      <c r="E4" s="103" t="s">
        <v>40</v>
      </c>
      <c r="H4" s="187"/>
      <c r="I4" s="187"/>
      <c r="J4" s="97"/>
      <c r="K4" s="97"/>
      <c r="L4" s="97"/>
      <c r="M4" s="97"/>
      <c r="N4" s="100"/>
      <c r="Q4" s="155"/>
      <c r="R4" s="155"/>
      <c r="S4" s="155"/>
      <c r="T4" s="155"/>
      <c r="U4" s="155"/>
      <c r="V4" s="156"/>
      <c r="W4" s="156"/>
      <c r="X4" s="155"/>
      <c r="Y4" s="155"/>
      <c r="Z4" s="156"/>
      <c r="AA4" s="156"/>
      <c r="AB4" s="156"/>
      <c r="AC4" s="156"/>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row>
    <row r="5" spans="1:59" s="98" customFormat="1" ht="18" x14ac:dyDescent="0.25">
      <c r="A5" s="64" t="s">
        <v>86</v>
      </c>
      <c r="B5" s="189"/>
      <c r="C5" s="65" t="s">
        <v>38</v>
      </c>
      <c r="D5" s="190" t="str">
        <f>IF(B5="","",B5*43560)</f>
        <v/>
      </c>
      <c r="E5" s="103" t="s">
        <v>40</v>
      </c>
      <c r="F5" s="186"/>
      <c r="G5" s="187" t="str">
        <f>IF('Project Info &amp; WQv Calculation'!E17:H17="","",'Project Info &amp; WQv Calculation'!E17:H17)</f>
        <v/>
      </c>
      <c r="H5" s="187"/>
      <c r="I5" s="187"/>
      <c r="J5" s="97"/>
      <c r="K5" s="97"/>
      <c r="L5" s="97"/>
      <c r="M5" s="97"/>
      <c r="N5" s="100"/>
      <c r="Q5" s="155"/>
      <c r="R5" s="155"/>
      <c r="S5" s="155"/>
      <c r="T5" s="155"/>
      <c r="U5" s="155"/>
      <c r="V5" s="156"/>
      <c r="W5" s="156"/>
      <c r="X5" s="155"/>
      <c r="Y5" s="155"/>
      <c r="Z5" s="156"/>
      <c r="AA5" s="156"/>
      <c r="AB5" s="156"/>
      <c r="AC5" s="156"/>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59" s="98" customFormat="1" ht="18" x14ac:dyDescent="0.25">
      <c r="A6" s="64" t="s">
        <v>121</v>
      </c>
      <c r="B6" s="229" t="str">
        <f>IF(OR(B4="",B5=""),"",B4-B5)</f>
        <v/>
      </c>
      <c r="C6" s="65" t="s">
        <v>38</v>
      </c>
      <c r="D6" s="190" t="str">
        <f>IF(B6="","",B6*43560)</f>
        <v/>
      </c>
      <c r="E6" s="103" t="s">
        <v>40</v>
      </c>
      <c r="F6" s="186"/>
      <c r="G6" s="187"/>
      <c r="H6" s="187"/>
      <c r="I6" s="187"/>
      <c r="J6" s="97"/>
      <c r="K6" s="97"/>
      <c r="L6" s="97"/>
      <c r="M6" s="97"/>
      <c r="N6" s="100"/>
      <c r="Q6" s="155"/>
      <c r="R6" s="155"/>
      <c r="S6" s="155"/>
      <c r="T6" s="155"/>
      <c r="U6" s="155"/>
      <c r="V6" s="156"/>
      <c r="W6" s="156"/>
      <c r="X6" s="155"/>
      <c r="Y6" s="155"/>
      <c r="Z6" s="156"/>
      <c r="AA6" s="156"/>
      <c r="AB6" s="156"/>
      <c r="AC6" s="156"/>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1:59" s="98" customFormat="1" ht="18" x14ac:dyDescent="0.25">
      <c r="A7" s="64" t="s">
        <v>87</v>
      </c>
      <c r="B7" s="230" t="str">
        <f>IF(OR(B4="",B5=""),"",B5/B4)</f>
        <v/>
      </c>
      <c r="C7" s="102"/>
      <c r="D7" s="191" t="str">
        <f>IF(B7="","",B7*100)</f>
        <v/>
      </c>
      <c r="E7" s="103" t="s">
        <v>42</v>
      </c>
      <c r="G7" s="97"/>
      <c r="I7" s="99"/>
      <c r="J7" s="97"/>
      <c r="K7" s="97"/>
      <c r="L7" s="97"/>
      <c r="M7" s="97"/>
      <c r="N7" s="100"/>
      <c r="Q7" s="155"/>
      <c r="R7" s="155"/>
      <c r="S7" s="155"/>
      <c r="T7" s="155"/>
      <c r="U7" s="155"/>
      <c r="V7" s="156"/>
      <c r="W7" s="156"/>
      <c r="X7" s="155"/>
      <c r="Y7" s="155"/>
      <c r="Z7" s="156"/>
      <c r="AA7" s="156"/>
      <c r="AB7" s="156"/>
      <c r="AC7" s="156"/>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row>
    <row r="8" spans="1:59" s="98" customFormat="1" ht="18" x14ac:dyDescent="0.25">
      <c r="A8" s="64" t="s">
        <v>88</v>
      </c>
      <c r="B8" s="231" t="str">
        <f>IF(B7="","",0.05+0.9*B7)</f>
        <v/>
      </c>
      <c r="C8" s="65"/>
      <c r="D8" s="65"/>
      <c r="E8" s="103"/>
      <c r="F8" s="97"/>
      <c r="G8" s="97"/>
      <c r="I8" s="99"/>
      <c r="J8" s="97"/>
      <c r="K8" s="97"/>
      <c r="L8" s="97"/>
      <c r="M8" s="97"/>
      <c r="N8" s="100"/>
      <c r="Q8" s="155"/>
      <c r="R8" s="155"/>
      <c r="S8" s="155"/>
      <c r="T8" s="155"/>
      <c r="U8" s="155"/>
      <c r="V8" s="156"/>
      <c r="W8" s="156"/>
      <c r="X8" s="155"/>
      <c r="Y8" s="155"/>
      <c r="Z8" s="156"/>
      <c r="AA8" s="156"/>
      <c r="AB8" s="156"/>
      <c r="AC8" s="156"/>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row>
    <row r="9" spans="1:59" s="98" customFormat="1" ht="18" x14ac:dyDescent="0.25">
      <c r="A9" s="64" t="s">
        <v>89</v>
      </c>
      <c r="B9" s="232" t="str">
        <f>IF(OR(B4="",B8=""),"",B8*D4*0.9/12)</f>
        <v/>
      </c>
      <c r="C9" s="65" t="s">
        <v>44</v>
      </c>
      <c r="D9" s="65"/>
      <c r="E9" s="103"/>
      <c r="F9" s="97"/>
      <c r="G9" s="97"/>
      <c r="I9" s="99"/>
      <c r="J9" s="97"/>
      <c r="K9" s="97"/>
      <c r="L9" s="97"/>
      <c r="M9" s="97"/>
      <c r="N9" s="100"/>
      <c r="Q9" s="155"/>
      <c r="R9" s="155"/>
      <c r="S9" s="155"/>
      <c r="T9" s="155"/>
      <c r="U9" s="155"/>
      <c r="V9" s="156"/>
      <c r="W9" s="156"/>
      <c r="X9" s="155"/>
      <c r="Y9" s="155"/>
      <c r="Z9" s="156"/>
      <c r="AA9" s="156"/>
      <c r="AB9" s="156"/>
      <c r="AC9" s="156"/>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row>
    <row r="10" spans="1:59" x14ac:dyDescent="0.2">
      <c r="A10" s="105"/>
      <c r="H10" s="224"/>
      <c r="I10" s="1"/>
      <c r="J10" s="3"/>
      <c r="K10" s="2"/>
      <c r="L10" s="224"/>
      <c r="M10" s="224"/>
      <c r="N10" s="224"/>
      <c r="O10" s="224"/>
      <c r="BF10" s="224"/>
    </row>
    <row r="11" spans="1:59" ht="18.75" x14ac:dyDescent="0.3">
      <c r="A11" s="5" t="s">
        <v>6</v>
      </c>
      <c r="Q11" s="157"/>
      <c r="R11" s="157"/>
      <c r="S11" s="157"/>
      <c r="T11" s="157"/>
      <c r="U11" s="158"/>
      <c r="V11" s="159"/>
      <c r="X11" s="158"/>
      <c r="Y11" s="158"/>
      <c r="Z11" s="158"/>
      <c r="AA11" s="158"/>
      <c r="AB11" s="159"/>
      <c r="AC11" s="159"/>
    </row>
    <row r="12" spans="1:59" s="98" customFormat="1" ht="49.5" customHeight="1" x14ac:dyDescent="0.25">
      <c r="A12" s="106" t="s">
        <v>7</v>
      </c>
      <c r="B12" s="107" t="s">
        <v>53</v>
      </c>
      <c r="C12" s="107" t="s">
        <v>54</v>
      </c>
      <c r="D12" s="107" t="s">
        <v>57</v>
      </c>
      <c r="E12" s="107" t="s">
        <v>4</v>
      </c>
      <c r="F12" s="108" t="s">
        <v>15</v>
      </c>
      <c r="G12" s="109" t="s">
        <v>55</v>
      </c>
      <c r="H12" s="110" t="s">
        <v>56</v>
      </c>
      <c r="I12" s="110" t="s">
        <v>58</v>
      </c>
      <c r="J12" s="111" t="s">
        <v>59</v>
      </c>
      <c r="K12" s="111" t="s">
        <v>60</v>
      </c>
      <c r="L12" s="112" t="s">
        <v>61</v>
      </c>
      <c r="M12" s="111" t="s">
        <v>8</v>
      </c>
      <c r="N12" s="113"/>
      <c r="O12" s="114"/>
      <c r="Q12" s="160" t="s">
        <v>12</v>
      </c>
      <c r="R12" s="160" t="s">
        <v>25</v>
      </c>
      <c r="S12" s="160" t="s">
        <v>10</v>
      </c>
      <c r="T12" s="160" t="s">
        <v>11</v>
      </c>
      <c r="U12" s="160" t="s">
        <v>18</v>
      </c>
      <c r="V12" s="161" t="s">
        <v>129</v>
      </c>
      <c r="W12" s="161" t="s">
        <v>126</v>
      </c>
      <c r="X12" s="160" t="s">
        <v>62</v>
      </c>
      <c r="Y12" s="160" t="s">
        <v>21</v>
      </c>
      <c r="Z12" s="160" t="s">
        <v>20</v>
      </c>
      <c r="AA12" s="160" t="s">
        <v>146</v>
      </c>
      <c r="AB12" s="161" t="s">
        <v>13</v>
      </c>
      <c r="AC12" s="161" t="s">
        <v>14</v>
      </c>
      <c r="AF12" s="101"/>
      <c r="AG12" s="225" t="s">
        <v>135</v>
      </c>
      <c r="AH12" s="225" t="s">
        <v>136</v>
      </c>
      <c r="AI12" s="225" t="s">
        <v>137</v>
      </c>
      <c r="AJ12" s="225" t="s">
        <v>138</v>
      </c>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row>
    <row r="13" spans="1:59" s="98" customFormat="1" ht="17.25" x14ac:dyDescent="0.25">
      <c r="A13" s="106"/>
      <c r="B13" s="107" t="s">
        <v>94</v>
      </c>
      <c r="C13" s="107" t="s">
        <v>94</v>
      </c>
      <c r="D13" s="107" t="s">
        <v>93</v>
      </c>
      <c r="E13" s="107"/>
      <c r="F13" s="152"/>
      <c r="G13" s="107" t="s">
        <v>93</v>
      </c>
      <c r="H13" s="107" t="s">
        <v>93</v>
      </c>
      <c r="I13" s="107" t="s">
        <v>94</v>
      </c>
      <c r="J13" s="107" t="s">
        <v>93</v>
      </c>
      <c r="K13" s="107" t="s">
        <v>93</v>
      </c>
      <c r="L13" s="107" t="s">
        <v>93</v>
      </c>
      <c r="M13" s="111"/>
      <c r="N13" s="113"/>
      <c r="O13" s="114"/>
      <c r="Q13" s="162"/>
      <c r="R13" s="162"/>
      <c r="S13" s="162"/>
      <c r="T13" s="162"/>
      <c r="U13" s="162"/>
      <c r="V13" s="163"/>
      <c r="W13" s="163"/>
      <c r="X13" s="162"/>
      <c r="Y13" s="162"/>
      <c r="Z13" s="162"/>
      <c r="AA13" s="162"/>
      <c r="AB13" s="163"/>
      <c r="AC13" s="163"/>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row>
    <row r="14" spans="1:59" s="98" customFormat="1" ht="15" x14ac:dyDescent="0.25">
      <c r="A14" s="117" t="s">
        <v>22</v>
      </c>
      <c r="B14" s="118"/>
      <c r="C14" s="118"/>
      <c r="D14" s="118"/>
      <c r="E14" s="119"/>
      <c r="F14" s="118"/>
      <c r="G14" s="120"/>
      <c r="H14" s="120"/>
      <c r="I14" s="121"/>
      <c r="J14" s="122"/>
      <c r="K14" s="122"/>
      <c r="L14" s="123"/>
      <c r="M14" s="124"/>
      <c r="N14" s="113" t="str">
        <f>IF(B15=0,"",1)</f>
        <v/>
      </c>
      <c r="O14" s="114"/>
      <c r="Q14" s="164"/>
      <c r="R14" s="164"/>
      <c r="S14" s="164"/>
      <c r="T14" s="164"/>
      <c r="U14" s="164"/>
      <c r="V14" s="156"/>
      <c r="W14" s="156"/>
      <c r="X14" s="165"/>
      <c r="Y14" s="165"/>
      <c r="Z14" s="156"/>
      <c r="AA14" s="156"/>
      <c r="AB14" s="156"/>
      <c r="AC14" s="156"/>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row>
    <row r="15" spans="1:59" s="204" customFormat="1" ht="30" x14ac:dyDescent="0.2">
      <c r="A15" s="125" t="s">
        <v>23</v>
      </c>
      <c r="B15" s="195"/>
      <c r="C15" s="196" t="s">
        <v>5</v>
      </c>
      <c r="D15" s="196">
        <f>0.9/12*0.95*B15</f>
        <v>0</v>
      </c>
      <c r="E15" s="197" t="s">
        <v>9</v>
      </c>
      <c r="F15" s="126">
        <v>1</v>
      </c>
      <c r="G15" s="198" t="s">
        <v>5</v>
      </c>
      <c r="H15" s="196">
        <f>D15</f>
        <v>0</v>
      </c>
      <c r="I15" s="199" t="s">
        <v>5</v>
      </c>
      <c r="J15" s="200"/>
      <c r="K15" s="199">
        <f>IF(J15*F15&lt;=H15,J15*F15,H15)</f>
        <v>0</v>
      </c>
      <c r="L15" s="201">
        <f t="shared" ref="L15:L37" si="0">H15-K15</f>
        <v>0</v>
      </c>
      <c r="M15" s="198" t="s">
        <v>5</v>
      </c>
      <c r="N15" s="202"/>
      <c r="O15" s="203"/>
      <c r="Q15" s="205">
        <f>IF($M15=Q$12, $L15, 0)</f>
        <v>0</v>
      </c>
      <c r="R15" s="205">
        <f t="shared" ref="R15:AC15" si="1">IF($M15=R$12, $L15, 0)</f>
        <v>0</v>
      </c>
      <c r="S15" s="205">
        <f t="shared" si="1"/>
        <v>0</v>
      </c>
      <c r="T15" s="205">
        <f t="shared" si="1"/>
        <v>0</v>
      </c>
      <c r="U15" s="205">
        <f>IF($M15=U$12, $L15, 0)</f>
        <v>0</v>
      </c>
      <c r="V15" s="205">
        <f>IF($M15=V$12, $L15, 0)</f>
        <v>0</v>
      </c>
      <c r="W15" s="205">
        <f>IF($M15=W$12, $L15, 0)</f>
        <v>0</v>
      </c>
      <c r="X15" s="205">
        <f t="shared" si="1"/>
        <v>0</v>
      </c>
      <c r="Y15" s="205">
        <f t="shared" si="1"/>
        <v>0</v>
      </c>
      <c r="Z15" s="205">
        <f t="shared" si="1"/>
        <v>0</v>
      </c>
      <c r="AA15" s="205">
        <f t="shared" si="1"/>
        <v>0</v>
      </c>
      <c r="AB15" s="205">
        <f t="shared" si="1"/>
        <v>0</v>
      </c>
      <c r="AC15" s="205">
        <f t="shared" si="1"/>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row>
    <row r="16" spans="1:59" s="98" customFormat="1" ht="15" x14ac:dyDescent="0.25">
      <c r="A16" s="117" t="s">
        <v>139</v>
      </c>
      <c r="B16" s="192"/>
      <c r="C16" s="192"/>
      <c r="D16" s="118"/>
      <c r="E16" s="119"/>
      <c r="F16" s="128"/>
      <c r="G16" s="120"/>
      <c r="H16" s="120"/>
      <c r="I16" s="121"/>
      <c r="J16" s="122"/>
      <c r="K16" s="122"/>
      <c r="L16" s="123"/>
      <c r="M16" s="124"/>
      <c r="N16" s="113"/>
      <c r="O16" s="127"/>
      <c r="Q16" s="155"/>
      <c r="R16" s="155"/>
      <c r="S16" s="155"/>
      <c r="T16" s="155"/>
      <c r="U16" s="155"/>
      <c r="V16" s="156"/>
      <c r="W16" s="156"/>
      <c r="X16" s="155"/>
      <c r="Y16" s="155"/>
      <c r="Z16" s="156"/>
      <c r="AA16" s="156"/>
      <c r="AB16" s="156"/>
      <c r="AC16" s="156"/>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row>
    <row r="17" spans="1:59" s="204" customFormat="1" ht="45" x14ac:dyDescent="0.2">
      <c r="A17" s="115" t="s">
        <v>122</v>
      </c>
      <c r="B17" s="195"/>
      <c r="C17" s="207" t="s">
        <v>5</v>
      </c>
      <c r="D17" s="196">
        <f>0.9/12*0.95*B17</f>
        <v>0</v>
      </c>
      <c r="E17" s="197" t="s">
        <v>144</v>
      </c>
      <c r="F17" s="130"/>
      <c r="G17" s="196">
        <f>Q39</f>
        <v>0</v>
      </c>
      <c r="H17" s="196">
        <f>D17+G17</f>
        <v>0</v>
      </c>
      <c r="I17" s="199" t="s">
        <v>5</v>
      </c>
      <c r="J17" s="200"/>
      <c r="K17" s="199">
        <f>IF(J17*F17&lt;=H17,J17*F17,H17)</f>
        <v>0</v>
      </c>
      <c r="L17" s="201">
        <f>H17-K17</f>
        <v>0</v>
      </c>
      <c r="M17" s="208"/>
      <c r="N17" s="202"/>
      <c r="O17" s="203"/>
      <c r="Q17" s="205">
        <f t="shared" ref="Q17:AC17" si="2">IF($M17=Q$12, $L17, 0)</f>
        <v>0</v>
      </c>
      <c r="R17" s="205">
        <f t="shared" si="2"/>
        <v>0</v>
      </c>
      <c r="S17" s="205">
        <f t="shared" si="2"/>
        <v>0</v>
      </c>
      <c r="T17" s="205">
        <f t="shared" si="2"/>
        <v>0</v>
      </c>
      <c r="U17" s="205">
        <f t="shared" si="2"/>
        <v>0</v>
      </c>
      <c r="V17" s="205">
        <f t="shared" si="2"/>
        <v>0</v>
      </c>
      <c r="W17" s="205">
        <f t="shared" si="2"/>
        <v>0</v>
      </c>
      <c r="X17" s="205">
        <f t="shared" si="2"/>
        <v>0</v>
      </c>
      <c r="Y17" s="205">
        <f t="shared" si="2"/>
        <v>0</v>
      </c>
      <c r="Z17" s="205">
        <f t="shared" si="2"/>
        <v>0</v>
      </c>
      <c r="AA17" s="205">
        <f t="shared" si="2"/>
        <v>0</v>
      </c>
      <c r="AB17" s="205">
        <f t="shared" si="2"/>
        <v>0</v>
      </c>
      <c r="AC17" s="205">
        <f t="shared" si="2"/>
        <v>0</v>
      </c>
      <c r="AF17" s="206"/>
      <c r="AG17" s="206">
        <f>IF($M17="Grass Swale A/B Soils or Amended C/D Soils",$B17,0)</f>
        <v>0</v>
      </c>
      <c r="AH17" s="206"/>
      <c r="AI17" s="206">
        <f>IF($M17="Grass Swale C/D Soils",$B17,0)</f>
        <v>0</v>
      </c>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row>
    <row r="18" spans="1:59" s="98" customFormat="1" ht="14.45" customHeight="1" x14ac:dyDescent="0.25">
      <c r="A18" s="117" t="s">
        <v>140</v>
      </c>
      <c r="B18" s="192"/>
      <c r="C18" s="192"/>
      <c r="D18" s="118"/>
      <c r="E18" s="119"/>
      <c r="F18" s="128"/>
      <c r="G18" s="120"/>
      <c r="H18" s="120"/>
      <c r="I18" s="121"/>
      <c r="J18" s="122"/>
      <c r="K18" s="122"/>
      <c r="L18" s="123"/>
      <c r="M18" s="124"/>
      <c r="N18" s="113"/>
      <c r="O18" s="127"/>
      <c r="Q18" s="155"/>
      <c r="R18" s="155"/>
      <c r="S18" s="155"/>
      <c r="T18" s="155"/>
      <c r="U18" s="155"/>
      <c r="V18" s="156"/>
      <c r="W18" s="156"/>
      <c r="X18" s="155"/>
      <c r="Y18" s="155"/>
      <c r="Z18" s="156"/>
      <c r="AA18" s="156"/>
      <c r="AB18" s="156"/>
      <c r="AC18" s="156"/>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row>
    <row r="19" spans="1:59" s="204" customFormat="1" ht="45" x14ac:dyDescent="0.2">
      <c r="A19" s="115" t="s">
        <v>25</v>
      </c>
      <c r="B19" s="195"/>
      <c r="C19" s="207" t="s">
        <v>5</v>
      </c>
      <c r="D19" s="196">
        <f t="shared" ref="D19:D20" si="3">0.9/12*0.95*B19</f>
        <v>0</v>
      </c>
      <c r="E19" s="197" t="s">
        <v>130</v>
      </c>
      <c r="F19" s="126" t="s">
        <v>5</v>
      </c>
      <c r="G19" s="196">
        <f>R39</f>
        <v>0</v>
      </c>
      <c r="H19" s="196">
        <f>D19+G19</f>
        <v>0</v>
      </c>
      <c r="I19" s="195"/>
      <c r="J19" s="198" t="s">
        <v>5</v>
      </c>
      <c r="K19" s="199">
        <f>IF(I19*0.04&lt;=H19,I19*0.04,H19)</f>
        <v>0</v>
      </c>
      <c r="L19" s="201">
        <f t="shared" si="0"/>
        <v>0</v>
      </c>
      <c r="M19" s="208"/>
      <c r="N19" s="202"/>
      <c r="O19" s="203"/>
      <c r="Q19" s="205">
        <f>IF($M19=Q$12, $L19, 0)</f>
        <v>0</v>
      </c>
      <c r="R19" s="205">
        <f t="shared" ref="R19:AC25" si="4">IF($M19=R$12, $L19, 0)</f>
        <v>0</v>
      </c>
      <c r="S19" s="205">
        <f t="shared" si="4"/>
        <v>0</v>
      </c>
      <c r="T19" s="205">
        <f t="shared" si="4"/>
        <v>0</v>
      </c>
      <c r="U19" s="205">
        <f t="shared" ref="U19:W22" si="5">IF($M19=U$12, $L19, 0)</f>
        <v>0</v>
      </c>
      <c r="V19" s="205">
        <f t="shared" si="5"/>
        <v>0</v>
      </c>
      <c r="W19" s="205">
        <f t="shared" si="5"/>
        <v>0</v>
      </c>
      <c r="X19" s="205">
        <f t="shared" si="4"/>
        <v>0</v>
      </c>
      <c r="Y19" s="205">
        <f t="shared" si="4"/>
        <v>0</v>
      </c>
      <c r="Z19" s="205">
        <f t="shared" si="4"/>
        <v>0</v>
      </c>
      <c r="AA19" s="205">
        <f t="shared" si="4"/>
        <v>0</v>
      </c>
      <c r="AB19" s="205">
        <f t="shared" si="4"/>
        <v>0</v>
      </c>
      <c r="AC19" s="205">
        <f t="shared" si="4"/>
        <v>0</v>
      </c>
      <c r="AF19" s="206"/>
      <c r="AG19" s="206">
        <f>IF($M19="Grass Swale A/B Soils or Amended C/D Soils",$B19,0)</f>
        <v>0</v>
      </c>
      <c r="AH19" s="206"/>
      <c r="AI19" s="206">
        <f t="shared" ref="AI19:AI20" si="6">IF($M19="Grass Swale C/D Soils",$B19,0)</f>
        <v>0</v>
      </c>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row>
    <row r="20" spans="1:59" s="204" customFormat="1" ht="45" x14ac:dyDescent="0.2">
      <c r="A20" s="115" t="s">
        <v>10</v>
      </c>
      <c r="B20" s="195"/>
      <c r="C20" s="207" t="s">
        <v>5</v>
      </c>
      <c r="D20" s="196">
        <f t="shared" si="3"/>
        <v>0</v>
      </c>
      <c r="E20" s="197" t="s">
        <v>131</v>
      </c>
      <c r="F20" s="126" t="s">
        <v>5</v>
      </c>
      <c r="G20" s="196">
        <f>S39</f>
        <v>0</v>
      </c>
      <c r="H20" s="196">
        <f>D20+G20</f>
        <v>0</v>
      </c>
      <c r="I20" s="195"/>
      <c r="J20" s="198" t="s">
        <v>5</v>
      </c>
      <c r="K20" s="199">
        <f>IF(I20*0.02&lt;=H20,I20*0.02,H20)</f>
        <v>0</v>
      </c>
      <c r="L20" s="201">
        <f t="shared" si="0"/>
        <v>0</v>
      </c>
      <c r="M20" s="208"/>
      <c r="N20" s="202"/>
      <c r="O20" s="203"/>
      <c r="Q20" s="205">
        <f>IF($M20=Q$12, $L20, 0)</f>
        <v>0</v>
      </c>
      <c r="R20" s="205">
        <f t="shared" si="4"/>
        <v>0</v>
      </c>
      <c r="S20" s="205">
        <f t="shared" si="4"/>
        <v>0</v>
      </c>
      <c r="T20" s="205">
        <f t="shared" si="4"/>
        <v>0</v>
      </c>
      <c r="U20" s="205">
        <f t="shared" si="5"/>
        <v>0</v>
      </c>
      <c r="V20" s="205">
        <f t="shared" si="5"/>
        <v>0</v>
      </c>
      <c r="W20" s="205">
        <f t="shared" si="5"/>
        <v>0</v>
      </c>
      <c r="X20" s="205">
        <f t="shared" si="4"/>
        <v>0</v>
      </c>
      <c r="Y20" s="205">
        <f t="shared" si="4"/>
        <v>0</v>
      </c>
      <c r="Z20" s="205">
        <f t="shared" si="4"/>
        <v>0</v>
      </c>
      <c r="AA20" s="205">
        <f t="shared" si="4"/>
        <v>0</v>
      </c>
      <c r="AB20" s="205">
        <f t="shared" si="4"/>
        <v>0</v>
      </c>
      <c r="AC20" s="205">
        <f t="shared" si="4"/>
        <v>0</v>
      </c>
      <c r="AF20" s="206"/>
      <c r="AG20" s="206">
        <f>IF($M20="Grass Swale A/B Soils or Amended C/D Soils",$B20,0)</f>
        <v>0</v>
      </c>
      <c r="AH20" s="206"/>
      <c r="AI20" s="206">
        <f t="shared" si="6"/>
        <v>0</v>
      </c>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row>
    <row r="21" spans="1:59" s="204" customFormat="1" ht="30" x14ac:dyDescent="0.2">
      <c r="A21" s="115" t="s">
        <v>147</v>
      </c>
      <c r="B21" s="195"/>
      <c r="C21" s="209"/>
      <c r="D21" s="196">
        <f>0.9/12*(0.95*B21+0.05*C21)</f>
        <v>0</v>
      </c>
      <c r="E21" s="197" t="s">
        <v>9</v>
      </c>
      <c r="F21" s="126">
        <v>1</v>
      </c>
      <c r="G21" s="196">
        <f>T39</f>
        <v>0</v>
      </c>
      <c r="H21" s="196">
        <f>D21+G21</f>
        <v>0</v>
      </c>
      <c r="I21" s="199" t="s">
        <v>5</v>
      </c>
      <c r="J21" s="200"/>
      <c r="K21" s="199">
        <f>IF(J21*F21&lt;=H21,J21*F21,H21)</f>
        <v>0</v>
      </c>
      <c r="L21" s="201">
        <f t="shared" si="0"/>
        <v>0</v>
      </c>
      <c r="M21" s="208"/>
      <c r="N21" s="202"/>
      <c r="O21" s="203"/>
      <c r="Q21" s="205">
        <f>IF($M21=Q$12, $L21, 0)</f>
        <v>0</v>
      </c>
      <c r="R21" s="205">
        <f t="shared" si="4"/>
        <v>0</v>
      </c>
      <c r="S21" s="205">
        <f t="shared" si="4"/>
        <v>0</v>
      </c>
      <c r="T21" s="205">
        <f t="shared" si="4"/>
        <v>0</v>
      </c>
      <c r="U21" s="205">
        <f t="shared" si="5"/>
        <v>0</v>
      </c>
      <c r="V21" s="205">
        <f t="shared" si="5"/>
        <v>0</v>
      </c>
      <c r="W21" s="205">
        <f t="shared" si="5"/>
        <v>0</v>
      </c>
      <c r="X21" s="205">
        <f t="shared" si="4"/>
        <v>0</v>
      </c>
      <c r="Y21" s="205">
        <f t="shared" si="4"/>
        <v>0</v>
      </c>
      <c r="Z21" s="205">
        <f t="shared" si="4"/>
        <v>0</v>
      </c>
      <c r="AA21" s="205">
        <f t="shared" si="4"/>
        <v>0</v>
      </c>
      <c r="AB21" s="205">
        <f t="shared" si="4"/>
        <v>0</v>
      </c>
      <c r="AC21" s="205">
        <f t="shared" si="4"/>
        <v>0</v>
      </c>
      <c r="AF21" s="206"/>
      <c r="AG21" s="206">
        <f>IF($M21="Grass Swale A/B Soils or Amended C/D Soils",$B21,0)</f>
        <v>0</v>
      </c>
      <c r="AH21" s="206">
        <f>IF($M21="Grass Swale A/B Soils or Amended C/D Soils",$C21,0)</f>
        <v>0</v>
      </c>
      <c r="AI21" s="206">
        <f>IF($M21="Grass Swale C/D Soils",$B21,0)</f>
        <v>0</v>
      </c>
      <c r="AJ21" s="206">
        <f>IF($M21="Grass Swale C/D Soils",$C21,0)</f>
        <v>0</v>
      </c>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row>
    <row r="22" spans="1:59" s="204" customFormat="1" ht="30" x14ac:dyDescent="0.2">
      <c r="A22" s="129" t="s">
        <v>132</v>
      </c>
      <c r="B22" s="195"/>
      <c r="C22" s="207" t="s">
        <v>5</v>
      </c>
      <c r="D22" s="196">
        <f>0.9/12*0.95*B22</f>
        <v>0</v>
      </c>
      <c r="E22" s="197" t="s">
        <v>9</v>
      </c>
      <c r="F22" s="126">
        <v>1</v>
      </c>
      <c r="G22" s="196">
        <f>U39</f>
        <v>0</v>
      </c>
      <c r="H22" s="196">
        <f>D22+G22</f>
        <v>0</v>
      </c>
      <c r="I22" s="199" t="s">
        <v>5</v>
      </c>
      <c r="J22" s="200"/>
      <c r="K22" s="199">
        <f>IF(J22*F22&lt;=H22,J22*F22,H22)</f>
        <v>0</v>
      </c>
      <c r="L22" s="201">
        <f>H22-K22</f>
        <v>0</v>
      </c>
      <c r="M22" s="208"/>
      <c r="N22" s="202"/>
      <c r="O22" s="203"/>
      <c r="Q22" s="205">
        <f>IF($M22=Q$12, $L22, 0)</f>
        <v>0</v>
      </c>
      <c r="R22" s="205">
        <f t="shared" si="4"/>
        <v>0</v>
      </c>
      <c r="S22" s="205">
        <f t="shared" si="4"/>
        <v>0</v>
      </c>
      <c r="T22" s="205">
        <f t="shared" si="4"/>
        <v>0</v>
      </c>
      <c r="U22" s="205">
        <f t="shared" si="5"/>
        <v>0</v>
      </c>
      <c r="V22" s="205">
        <f t="shared" si="5"/>
        <v>0</v>
      </c>
      <c r="W22" s="205">
        <f t="shared" si="5"/>
        <v>0</v>
      </c>
      <c r="X22" s="205">
        <f t="shared" si="4"/>
        <v>0</v>
      </c>
      <c r="Y22" s="205">
        <f t="shared" si="4"/>
        <v>0</v>
      </c>
      <c r="Z22" s="205">
        <f t="shared" si="4"/>
        <v>0</v>
      </c>
      <c r="AA22" s="205">
        <f t="shared" si="4"/>
        <v>0</v>
      </c>
      <c r="AB22" s="205">
        <f t="shared" si="4"/>
        <v>0</v>
      </c>
      <c r="AC22" s="205">
        <f t="shared" si="4"/>
        <v>0</v>
      </c>
      <c r="AF22" s="206"/>
      <c r="AG22" s="206">
        <f>IF($M22="Grass Swale A/B Soils or Amended C/D Soils",$B22,0)</f>
        <v>0</v>
      </c>
      <c r="AH22" s="206"/>
      <c r="AI22" s="206">
        <f>IF($M22="Grass Swale C/D Soils",$B22,0)</f>
        <v>0</v>
      </c>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row>
    <row r="23" spans="1:59" s="98" customFormat="1" ht="15" x14ac:dyDescent="0.25">
      <c r="A23" s="140" t="s">
        <v>141</v>
      </c>
      <c r="B23" s="133"/>
      <c r="C23" s="193"/>
      <c r="D23" s="133"/>
      <c r="E23" s="134"/>
      <c r="F23" s="135"/>
      <c r="G23" s="136"/>
      <c r="H23" s="133"/>
      <c r="I23" s="133"/>
      <c r="J23" s="136"/>
      <c r="K23" s="133"/>
      <c r="L23" s="133"/>
      <c r="M23" s="137"/>
      <c r="N23" s="113"/>
      <c r="O23" s="127"/>
      <c r="Q23" s="155"/>
      <c r="R23" s="155"/>
      <c r="S23" s="155"/>
      <c r="T23" s="155"/>
      <c r="U23" s="155"/>
      <c r="V23" s="156"/>
      <c r="W23" s="156"/>
      <c r="X23" s="155"/>
      <c r="Y23" s="155"/>
      <c r="Z23" s="156"/>
      <c r="AA23" s="156"/>
      <c r="AB23" s="156"/>
      <c r="AC23" s="156"/>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row>
    <row r="24" spans="1:59" s="204" customFormat="1" ht="45" x14ac:dyDescent="0.2">
      <c r="A24" s="116" t="s">
        <v>125</v>
      </c>
      <c r="B24" s="195"/>
      <c r="C24" s="209"/>
      <c r="D24" s="196">
        <f t="shared" ref="D24:D25" si="7">0.9/12*(0.95*B24+0.05*C24)</f>
        <v>0</v>
      </c>
      <c r="E24" s="197" t="s">
        <v>127</v>
      </c>
      <c r="F24" s="126" t="s">
        <v>5</v>
      </c>
      <c r="G24" s="196">
        <f>V39</f>
        <v>0</v>
      </c>
      <c r="H24" s="196">
        <f>D24+G24</f>
        <v>0</v>
      </c>
      <c r="I24" s="195"/>
      <c r="J24" s="198" t="s">
        <v>5</v>
      </c>
      <c r="K24" s="199">
        <f>IF(I24*0.06&lt;=H24,I24*0.06,H24)</f>
        <v>0</v>
      </c>
      <c r="L24" s="201">
        <f t="shared" ref="L24:L25" si="8">H24-K24</f>
        <v>0</v>
      </c>
      <c r="M24" s="208"/>
      <c r="N24" s="202"/>
      <c r="O24" s="203"/>
      <c r="Q24" s="205">
        <f>IF($M24=Q$12, $L24, 0)</f>
        <v>0</v>
      </c>
      <c r="R24" s="205">
        <f t="shared" si="4"/>
        <v>0</v>
      </c>
      <c r="S24" s="205">
        <f t="shared" si="4"/>
        <v>0</v>
      </c>
      <c r="T24" s="205">
        <f t="shared" si="4"/>
        <v>0</v>
      </c>
      <c r="U24" s="205">
        <f t="shared" ref="U24:W25" si="9">IF($M24=U$12, $L24, 0)</f>
        <v>0</v>
      </c>
      <c r="V24" s="205">
        <f t="shared" si="9"/>
        <v>0</v>
      </c>
      <c r="W24" s="205">
        <f t="shared" si="9"/>
        <v>0</v>
      </c>
      <c r="X24" s="205">
        <f t="shared" si="4"/>
        <v>0</v>
      </c>
      <c r="Y24" s="205">
        <f t="shared" si="4"/>
        <v>0</v>
      </c>
      <c r="Z24" s="205">
        <f t="shared" si="4"/>
        <v>0</v>
      </c>
      <c r="AA24" s="205">
        <f t="shared" si="4"/>
        <v>0</v>
      </c>
      <c r="AB24" s="205">
        <f t="shared" si="4"/>
        <v>0</v>
      </c>
      <c r="AC24" s="205">
        <f t="shared" si="4"/>
        <v>0</v>
      </c>
      <c r="AF24" s="206"/>
      <c r="AG24" s="206">
        <f>IF($M24="Grass Swale A/B Soils or Amended C/D Soils",$B24,0)</f>
        <v>0</v>
      </c>
      <c r="AH24" s="206">
        <f t="shared" ref="AH24:AH25" si="10">IF($M24="Grass Swale A/B Soils or Amended C/D Soils",$C24,0)</f>
        <v>0</v>
      </c>
      <c r="AI24" s="206">
        <f t="shared" ref="AI24:AI25" si="11">IF($M24="Grass Swale C/D Soils",$B24,0)</f>
        <v>0</v>
      </c>
      <c r="AJ24" s="206">
        <f t="shared" ref="AJ24:AJ25" si="12">IF($M24="Grass Swale C/D Soils",$C24,0)</f>
        <v>0</v>
      </c>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row>
    <row r="25" spans="1:59" s="204" customFormat="1" ht="45" x14ac:dyDescent="0.2">
      <c r="A25" s="116" t="s">
        <v>126</v>
      </c>
      <c r="B25" s="195"/>
      <c r="C25" s="209"/>
      <c r="D25" s="196">
        <f t="shared" si="7"/>
        <v>0</v>
      </c>
      <c r="E25" s="197" t="s">
        <v>128</v>
      </c>
      <c r="F25" s="126" t="s">
        <v>5</v>
      </c>
      <c r="G25" s="196">
        <f>W39</f>
        <v>0</v>
      </c>
      <c r="H25" s="196">
        <f>D25+G25</f>
        <v>0</v>
      </c>
      <c r="I25" s="195"/>
      <c r="J25" s="198" t="s">
        <v>5</v>
      </c>
      <c r="K25" s="199">
        <f>IF(I25*0.03&lt;=H25,I25*0.03,H25)</f>
        <v>0</v>
      </c>
      <c r="L25" s="201">
        <f t="shared" si="8"/>
        <v>0</v>
      </c>
      <c r="M25" s="208"/>
      <c r="N25" s="202"/>
      <c r="O25" s="203"/>
      <c r="Q25" s="205">
        <f>IF($M25=Q$12, $L25, 0)</f>
        <v>0</v>
      </c>
      <c r="R25" s="205">
        <f t="shared" si="4"/>
        <v>0</v>
      </c>
      <c r="S25" s="205">
        <f t="shared" si="4"/>
        <v>0</v>
      </c>
      <c r="T25" s="205">
        <f t="shared" si="4"/>
        <v>0</v>
      </c>
      <c r="U25" s="205">
        <f t="shared" si="9"/>
        <v>0</v>
      </c>
      <c r="V25" s="205">
        <f t="shared" si="9"/>
        <v>0</v>
      </c>
      <c r="W25" s="205">
        <f t="shared" si="9"/>
        <v>0</v>
      </c>
      <c r="X25" s="205">
        <f t="shared" si="4"/>
        <v>0</v>
      </c>
      <c r="Y25" s="205">
        <f t="shared" si="4"/>
        <v>0</v>
      </c>
      <c r="Z25" s="205">
        <f t="shared" si="4"/>
        <v>0</v>
      </c>
      <c r="AA25" s="205">
        <f t="shared" si="4"/>
        <v>0</v>
      </c>
      <c r="AB25" s="205">
        <f t="shared" si="4"/>
        <v>0</v>
      </c>
      <c r="AC25" s="205">
        <f t="shared" si="4"/>
        <v>0</v>
      </c>
      <c r="AF25" s="206"/>
      <c r="AG25" s="206">
        <f>IF($M25="Grass Swale A/B Soils or Amended C/D Soils",$B25,0)</f>
        <v>0</v>
      </c>
      <c r="AH25" s="206">
        <f t="shared" si="10"/>
        <v>0</v>
      </c>
      <c r="AI25" s="206">
        <f t="shared" si="11"/>
        <v>0</v>
      </c>
      <c r="AJ25" s="206">
        <f t="shared" si="12"/>
        <v>0</v>
      </c>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row>
    <row r="26" spans="1:59" s="98" customFormat="1" ht="15" x14ac:dyDescent="0.25">
      <c r="A26" s="132" t="s">
        <v>66</v>
      </c>
      <c r="B26" s="133"/>
      <c r="C26" s="193"/>
      <c r="D26" s="133"/>
      <c r="E26" s="134"/>
      <c r="F26" s="135"/>
      <c r="G26" s="136"/>
      <c r="H26" s="133"/>
      <c r="I26" s="133"/>
      <c r="J26" s="136"/>
      <c r="K26" s="133"/>
      <c r="L26" s="133"/>
      <c r="M26" s="137"/>
      <c r="N26" s="113"/>
      <c r="O26" s="127"/>
      <c r="Q26" s="155"/>
      <c r="R26" s="155"/>
      <c r="S26" s="155"/>
      <c r="T26" s="155"/>
      <c r="U26" s="155"/>
      <c r="V26" s="156"/>
      <c r="W26" s="156"/>
      <c r="X26" s="155"/>
      <c r="Y26" s="155"/>
      <c r="Z26" s="156"/>
      <c r="AA26" s="156"/>
      <c r="AB26" s="156"/>
      <c r="AC26" s="156"/>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row>
    <row r="27" spans="1:59" s="204" customFormat="1" ht="45" x14ac:dyDescent="0.2">
      <c r="A27" s="131" t="s">
        <v>24</v>
      </c>
      <c r="B27" s="195"/>
      <c r="C27" s="209"/>
      <c r="D27" s="196">
        <f t="shared" ref="D27:D28" si="13">0.9/12*(0.95*B27+0.05*C27)</f>
        <v>0</v>
      </c>
      <c r="E27" s="197" t="s">
        <v>123</v>
      </c>
      <c r="F27" s="126" t="s">
        <v>133</v>
      </c>
      <c r="G27" s="196">
        <f>X39</f>
        <v>0</v>
      </c>
      <c r="H27" s="196">
        <f>D27+G27</f>
        <v>0</v>
      </c>
      <c r="I27" s="199" t="s">
        <v>5</v>
      </c>
      <c r="J27" s="198" t="s">
        <v>5</v>
      </c>
      <c r="K27" s="199">
        <f>IF(0.2/12*(0.05*AH39+0.95*AG39)&gt;H27,H27,0.2/12*(0.05*AH39+0.95*AG39))</f>
        <v>0</v>
      </c>
      <c r="L27" s="201">
        <f t="shared" si="0"/>
        <v>0</v>
      </c>
      <c r="M27" s="208"/>
      <c r="N27" s="202"/>
      <c r="O27" s="203"/>
      <c r="Q27" s="205">
        <f>IF($M27=Q$12, $L27, 0)</f>
        <v>0</v>
      </c>
      <c r="R27" s="205">
        <f t="shared" ref="R27:AC28" si="14">IF($M27=R$12, $L27, 0)</f>
        <v>0</v>
      </c>
      <c r="S27" s="205">
        <f t="shared" si="14"/>
        <v>0</v>
      </c>
      <c r="T27" s="205">
        <f t="shared" si="14"/>
        <v>0</v>
      </c>
      <c r="U27" s="205">
        <f t="shared" ref="U27:W28" si="15">IF($M27=U$12, $L27, 0)</f>
        <v>0</v>
      </c>
      <c r="V27" s="205">
        <f t="shared" si="15"/>
        <v>0</v>
      </c>
      <c r="W27" s="205">
        <f t="shared" si="15"/>
        <v>0</v>
      </c>
      <c r="X27" s="205">
        <f t="shared" si="14"/>
        <v>0</v>
      </c>
      <c r="Y27" s="205">
        <f t="shared" si="14"/>
        <v>0</v>
      </c>
      <c r="Z27" s="205">
        <f t="shared" si="14"/>
        <v>0</v>
      </c>
      <c r="AA27" s="205">
        <f t="shared" si="14"/>
        <v>0</v>
      </c>
      <c r="AB27" s="205">
        <f t="shared" si="14"/>
        <v>0</v>
      </c>
      <c r="AC27" s="205">
        <f t="shared" si="14"/>
        <v>0</v>
      </c>
      <c r="AF27" s="206"/>
      <c r="AG27" s="206">
        <f>IF($B27&gt;0,$B27,0)</f>
        <v>0</v>
      </c>
      <c r="AH27" s="206">
        <f>IF($C27&gt;0,$C27,0)</f>
        <v>0</v>
      </c>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row>
    <row r="28" spans="1:59" s="204" customFormat="1" ht="45" x14ac:dyDescent="0.2">
      <c r="A28" s="131" t="s">
        <v>21</v>
      </c>
      <c r="B28" s="195"/>
      <c r="C28" s="209"/>
      <c r="D28" s="196">
        <f t="shared" si="13"/>
        <v>0</v>
      </c>
      <c r="E28" s="197" t="s">
        <v>124</v>
      </c>
      <c r="F28" s="126" t="s">
        <v>134</v>
      </c>
      <c r="G28" s="196">
        <f>Y39</f>
        <v>0</v>
      </c>
      <c r="H28" s="196">
        <f>D28+G28</f>
        <v>0</v>
      </c>
      <c r="I28" s="199" t="s">
        <v>5</v>
      </c>
      <c r="J28" s="198" t="s">
        <v>5</v>
      </c>
      <c r="K28" s="199">
        <f>IF(0.1/12*(0.05*AJ39+0.95*AI39)&gt;H28,H28,0.1/12*(0.05*AJ39+0.95*AI39))</f>
        <v>0</v>
      </c>
      <c r="L28" s="201">
        <f t="shared" si="0"/>
        <v>0</v>
      </c>
      <c r="M28" s="208"/>
      <c r="N28" s="202"/>
      <c r="O28" s="203"/>
      <c r="Q28" s="205">
        <f>IF($M28=Q$12, $L28, 0)</f>
        <v>0</v>
      </c>
      <c r="R28" s="205">
        <f t="shared" si="14"/>
        <v>0</v>
      </c>
      <c r="S28" s="205">
        <f t="shared" si="14"/>
        <v>0</v>
      </c>
      <c r="T28" s="205">
        <f t="shared" si="14"/>
        <v>0</v>
      </c>
      <c r="U28" s="205">
        <f t="shared" si="15"/>
        <v>0</v>
      </c>
      <c r="V28" s="205">
        <f t="shared" si="15"/>
        <v>0</v>
      </c>
      <c r="W28" s="205">
        <f t="shared" si="15"/>
        <v>0</v>
      </c>
      <c r="X28" s="205">
        <f t="shared" si="14"/>
        <v>0</v>
      </c>
      <c r="Y28" s="205">
        <f t="shared" si="14"/>
        <v>0</v>
      </c>
      <c r="Z28" s="205">
        <f t="shared" si="14"/>
        <v>0</v>
      </c>
      <c r="AA28" s="205">
        <f t="shared" si="14"/>
        <v>0</v>
      </c>
      <c r="AB28" s="205">
        <f t="shared" si="14"/>
        <v>0</v>
      </c>
      <c r="AC28" s="205">
        <f t="shared" si="14"/>
        <v>0</v>
      </c>
      <c r="AF28" s="206"/>
      <c r="AG28" s="206"/>
      <c r="AH28" s="206"/>
      <c r="AI28" s="206">
        <f>IF($B28&gt;0,$B28,0)</f>
        <v>0</v>
      </c>
      <c r="AJ28" s="206">
        <f>IF($C28&gt;0,$C28,0)</f>
        <v>0</v>
      </c>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row>
    <row r="29" spans="1:59" s="98" customFormat="1" ht="15" x14ac:dyDescent="0.25">
      <c r="A29" s="138" t="s">
        <v>67</v>
      </c>
      <c r="B29" s="133"/>
      <c r="C29" s="193"/>
      <c r="D29" s="133"/>
      <c r="E29" s="134"/>
      <c r="F29" s="135"/>
      <c r="G29" s="136"/>
      <c r="H29" s="133"/>
      <c r="I29" s="133"/>
      <c r="J29" s="136"/>
      <c r="K29" s="133"/>
      <c r="L29" s="133"/>
      <c r="M29" s="137"/>
      <c r="N29" s="113"/>
      <c r="O29" s="127"/>
      <c r="Q29" s="155"/>
      <c r="R29" s="155"/>
      <c r="S29" s="155"/>
      <c r="T29" s="155"/>
      <c r="U29" s="155"/>
      <c r="V29" s="156"/>
      <c r="W29" s="156"/>
      <c r="X29" s="155"/>
      <c r="Y29" s="155"/>
      <c r="Z29" s="156"/>
      <c r="AA29" s="156"/>
      <c r="AB29" s="156"/>
      <c r="AC29" s="156"/>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row>
    <row r="30" spans="1:59" s="204" customFormat="1" ht="30" x14ac:dyDescent="0.2">
      <c r="A30" s="131" t="s">
        <v>20</v>
      </c>
      <c r="B30" s="195"/>
      <c r="C30" s="209"/>
      <c r="D30" s="196">
        <f>0.9/12*(0.95*B30+0.05*C30)</f>
        <v>0</v>
      </c>
      <c r="E30" s="197" t="s">
        <v>9</v>
      </c>
      <c r="F30" s="126">
        <v>1</v>
      </c>
      <c r="G30" s="196">
        <f>Z39</f>
        <v>0</v>
      </c>
      <c r="H30" s="196">
        <f>D30+G30</f>
        <v>0</v>
      </c>
      <c r="I30" s="199" t="s">
        <v>5</v>
      </c>
      <c r="J30" s="200"/>
      <c r="K30" s="199">
        <f>IF(J30*F30&lt;=H30,J30*F30,H30)</f>
        <v>0</v>
      </c>
      <c r="L30" s="201">
        <f t="shared" si="0"/>
        <v>0</v>
      </c>
      <c r="M30" s="208"/>
      <c r="N30" s="202"/>
      <c r="O30" s="203"/>
      <c r="Q30" s="205">
        <f>IF($M30=Q$12, $L30, 0)</f>
        <v>0</v>
      </c>
      <c r="R30" s="205">
        <f t="shared" ref="R30:AC30" si="16">IF($M30=R$12, $L30, 0)</f>
        <v>0</v>
      </c>
      <c r="S30" s="205">
        <f t="shared" si="16"/>
        <v>0</v>
      </c>
      <c r="T30" s="205">
        <f t="shared" si="16"/>
        <v>0</v>
      </c>
      <c r="U30" s="205">
        <f>IF($M30=U$12, $L30, 0)</f>
        <v>0</v>
      </c>
      <c r="V30" s="205">
        <f>IF($M30=V$12, $L30, 0)</f>
        <v>0</v>
      </c>
      <c r="W30" s="205">
        <f>IF($M30=W$12, $L30, 0)</f>
        <v>0</v>
      </c>
      <c r="X30" s="205">
        <f t="shared" si="16"/>
        <v>0</v>
      </c>
      <c r="Y30" s="205">
        <f t="shared" si="16"/>
        <v>0</v>
      </c>
      <c r="Z30" s="205">
        <f t="shared" si="16"/>
        <v>0</v>
      </c>
      <c r="AA30" s="205">
        <f t="shared" si="16"/>
        <v>0</v>
      </c>
      <c r="AB30" s="205">
        <f t="shared" si="16"/>
        <v>0</v>
      </c>
      <c r="AC30" s="205">
        <f t="shared" si="16"/>
        <v>0</v>
      </c>
      <c r="AF30" s="206"/>
      <c r="AG30" s="206">
        <f>IF($M30="Grass Swale A/B Soils or Amended C/D Soils",$B30,0)</f>
        <v>0</v>
      </c>
      <c r="AH30" s="206">
        <f t="shared" ref="AH30" si="17">IF($M30="Grass Swale A/B Soils or Amended C/D Soils",$C30,0)</f>
        <v>0</v>
      </c>
      <c r="AI30" s="206">
        <f>IF($M30="Grass Swale C/D Soils",$B30,0)</f>
        <v>0</v>
      </c>
      <c r="AJ30" s="206">
        <f>IF($M30="Grass Swale C/D Soils",$C30,0)</f>
        <v>0</v>
      </c>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row>
    <row r="31" spans="1:59" s="98" customFormat="1" ht="15" x14ac:dyDescent="0.25">
      <c r="A31" s="139" t="s">
        <v>145</v>
      </c>
      <c r="B31" s="133"/>
      <c r="C31" s="193"/>
      <c r="D31" s="133"/>
      <c r="E31" s="134"/>
      <c r="F31" s="135"/>
      <c r="G31" s="136"/>
      <c r="H31" s="133"/>
      <c r="I31" s="133"/>
      <c r="J31" s="136"/>
      <c r="K31" s="133"/>
      <c r="L31" s="133"/>
      <c r="M31" s="137"/>
      <c r="N31" s="113"/>
      <c r="O31" s="127"/>
      <c r="Q31" s="155"/>
      <c r="R31" s="155"/>
      <c r="S31" s="155"/>
      <c r="T31" s="155"/>
      <c r="U31" s="155"/>
      <c r="V31" s="156"/>
      <c r="W31" s="156"/>
      <c r="X31" s="155"/>
      <c r="Y31" s="155"/>
      <c r="Z31" s="156"/>
      <c r="AA31" s="156"/>
      <c r="AB31" s="156"/>
      <c r="AC31" s="156"/>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row>
    <row r="32" spans="1:59" s="204" customFormat="1" ht="30" x14ac:dyDescent="0.2">
      <c r="A32" s="131" t="s">
        <v>146</v>
      </c>
      <c r="B32" s="195"/>
      <c r="C32" s="209"/>
      <c r="D32" s="196">
        <f>0.9/12*(0.95*B32+0.05*C32)</f>
        <v>0</v>
      </c>
      <c r="E32" s="197" t="s">
        <v>9</v>
      </c>
      <c r="F32" s="126">
        <v>1</v>
      </c>
      <c r="G32" s="196">
        <f>AA39</f>
        <v>0</v>
      </c>
      <c r="H32" s="210">
        <f>D32+G32</f>
        <v>0</v>
      </c>
      <c r="I32" s="199" t="s">
        <v>5</v>
      </c>
      <c r="J32" s="200"/>
      <c r="K32" s="199">
        <f>IF(J32*F32&lt;=H32,J32*F32,H32)</f>
        <v>0</v>
      </c>
      <c r="L32" s="201">
        <f t="shared" si="0"/>
        <v>0</v>
      </c>
      <c r="M32" s="208"/>
      <c r="N32" s="202"/>
      <c r="O32" s="203"/>
      <c r="Q32" s="205">
        <f>IF($M32=Q$12, $L32, 0)</f>
        <v>0</v>
      </c>
      <c r="R32" s="205">
        <f t="shared" ref="R32:AC32" si="18">IF($M32=R$12, $L32, 0)</f>
        <v>0</v>
      </c>
      <c r="S32" s="205">
        <f t="shared" si="18"/>
        <v>0</v>
      </c>
      <c r="T32" s="205">
        <f t="shared" si="18"/>
        <v>0</v>
      </c>
      <c r="U32" s="205">
        <f>IF($M32=U$12, $L32, 0)</f>
        <v>0</v>
      </c>
      <c r="V32" s="205">
        <f>IF($M32=V$12, $L32, 0)</f>
        <v>0</v>
      </c>
      <c r="W32" s="205">
        <f>IF($M32=W$12, $L32, 0)</f>
        <v>0</v>
      </c>
      <c r="X32" s="205">
        <f t="shared" si="18"/>
        <v>0</v>
      </c>
      <c r="Y32" s="205">
        <f t="shared" si="18"/>
        <v>0</v>
      </c>
      <c r="Z32" s="205">
        <f t="shared" si="18"/>
        <v>0</v>
      </c>
      <c r="AA32" s="205">
        <f t="shared" si="18"/>
        <v>0</v>
      </c>
      <c r="AB32" s="205">
        <f t="shared" si="18"/>
        <v>0</v>
      </c>
      <c r="AC32" s="205">
        <f t="shared" si="18"/>
        <v>0</v>
      </c>
      <c r="AF32" s="206"/>
      <c r="AG32" s="206">
        <f>IF($M32="Grass Swale A/B Soils or Amended C/D Soils",$B32,0)</f>
        <v>0</v>
      </c>
      <c r="AH32" s="206">
        <f t="shared" ref="AH32" si="19">IF($M32="Grass Swale A/B Soils or Amended C/D Soils",$C32,0)</f>
        <v>0</v>
      </c>
      <c r="AI32" s="206">
        <f>IF($M32="Grass Swale C/D Soils",$B32,0)</f>
        <v>0</v>
      </c>
      <c r="AJ32" s="206">
        <f>IF($M32="Grass Swale C/D Soils",$C32,0)</f>
        <v>0</v>
      </c>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row>
    <row r="33" spans="1:59" s="98" customFormat="1" ht="15" x14ac:dyDescent="0.25">
      <c r="A33" s="117" t="s">
        <v>142</v>
      </c>
      <c r="B33" s="192"/>
      <c r="C33" s="192"/>
      <c r="D33" s="118"/>
      <c r="E33" s="119"/>
      <c r="F33" s="128"/>
      <c r="G33" s="120"/>
      <c r="H33" s="120"/>
      <c r="I33" s="121"/>
      <c r="J33" s="122"/>
      <c r="K33" s="122"/>
      <c r="L33" s="123"/>
      <c r="M33" s="124"/>
      <c r="N33" s="113"/>
      <c r="O33" s="127"/>
      <c r="Q33" s="155"/>
      <c r="R33" s="155"/>
      <c r="S33" s="155"/>
      <c r="T33" s="155"/>
      <c r="U33" s="155"/>
      <c r="V33" s="156"/>
      <c r="W33" s="156"/>
      <c r="X33" s="155"/>
      <c r="Y33" s="155"/>
      <c r="Z33" s="156"/>
      <c r="AA33" s="156"/>
      <c r="AB33" s="156"/>
      <c r="AC33" s="156"/>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row>
    <row r="34" spans="1:59" s="204" customFormat="1" ht="30" x14ac:dyDescent="0.2">
      <c r="A34" s="131" t="s">
        <v>19</v>
      </c>
      <c r="B34" s="195"/>
      <c r="C34" s="207" t="s">
        <v>5</v>
      </c>
      <c r="D34" s="196">
        <f>0.9/12*0.95*B34</f>
        <v>0</v>
      </c>
      <c r="E34" s="197" t="s">
        <v>9</v>
      </c>
      <c r="F34" s="126">
        <v>1</v>
      </c>
      <c r="G34" s="198" t="s">
        <v>5</v>
      </c>
      <c r="H34" s="196">
        <f>D34</f>
        <v>0</v>
      </c>
      <c r="I34" s="199" t="s">
        <v>5</v>
      </c>
      <c r="J34" s="200"/>
      <c r="K34" s="199">
        <f>IF(J34*F34&lt;=H34,J34*F34,H34)</f>
        <v>0</v>
      </c>
      <c r="L34" s="201">
        <f>H34-K34</f>
        <v>0</v>
      </c>
      <c r="M34" s="208"/>
      <c r="N34" s="202"/>
      <c r="O34" s="203"/>
      <c r="Q34" s="205">
        <f t="shared" ref="Q34:AC34" si="20">IF($M34=Q$12, $L34, 0)</f>
        <v>0</v>
      </c>
      <c r="R34" s="205">
        <f t="shared" si="20"/>
        <v>0</v>
      </c>
      <c r="S34" s="205">
        <f t="shared" si="20"/>
        <v>0</v>
      </c>
      <c r="T34" s="205">
        <f t="shared" si="20"/>
        <v>0</v>
      </c>
      <c r="U34" s="205">
        <f t="shared" si="20"/>
        <v>0</v>
      </c>
      <c r="V34" s="205">
        <f t="shared" si="20"/>
        <v>0</v>
      </c>
      <c r="W34" s="205">
        <f t="shared" si="20"/>
        <v>0</v>
      </c>
      <c r="X34" s="205">
        <f t="shared" si="20"/>
        <v>0</v>
      </c>
      <c r="Y34" s="205">
        <f t="shared" si="20"/>
        <v>0</v>
      </c>
      <c r="Z34" s="205">
        <f t="shared" si="20"/>
        <v>0</v>
      </c>
      <c r="AA34" s="205">
        <f t="shared" si="20"/>
        <v>0</v>
      </c>
      <c r="AB34" s="205">
        <f t="shared" si="20"/>
        <v>0</v>
      </c>
      <c r="AC34" s="205">
        <f t="shared" si="20"/>
        <v>0</v>
      </c>
      <c r="AF34" s="206"/>
      <c r="AG34" s="206">
        <f>IF($M34="Grass Swale A/B Soils or Amended C/D Soils",$B34,0)</f>
        <v>0</v>
      </c>
      <c r="AH34" s="206"/>
      <c r="AI34" s="206">
        <f>IF($M34="Grass Swale C/D Soils",$B34,0)</f>
        <v>0</v>
      </c>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row>
    <row r="35" spans="1:59" s="98" customFormat="1" ht="15" x14ac:dyDescent="0.25">
      <c r="A35" s="140" t="s">
        <v>143</v>
      </c>
      <c r="B35" s="133"/>
      <c r="C35" s="193"/>
      <c r="D35" s="133"/>
      <c r="E35" s="134"/>
      <c r="F35" s="135"/>
      <c r="G35" s="136"/>
      <c r="H35" s="133"/>
      <c r="I35" s="133"/>
      <c r="J35" s="136"/>
      <c r="K35" s="133"/>
      <c r="L35" s="133"/>
      <c r="M35" s="137"/>
      <c r="N35" s="113"/>
      <c r="O35" s="127"/>
      <c r="Q35" s="155"/>
      <c r="R35" s="155"/>
      <c r="S35" s="155"/>
      <c r="T35" s="155"/>
      <c r="U35" s="155"/>
      <c r="V35" s="156"/>
      <c r="W35" s="156"/>
      <c r="X35" s="155"/>
      <c r="Y35" s="155"/>
      <c r="Z35" s="156"/>
      <c r="AA35" s="156"/>
      <c r="AB35" s="156"/>
      <c r="AC35" s="156"/>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row>
    <row r="36" spans="1:59" s="204" customFormat="1" ht="45" x14ac:dyDescent="0.2">
      <c r="A36" s="129" t="s">
        <v>13</v>
      </c>
      <c r="B36" s="195"/>
      <c r="C36" s="209"/>
      <c r="D36" s="196">
        <f t="shared" ref="D36:D37" si="21">0.9/12*(0.95*B36+0.05*C36)</f>
        <v>0</v>
      </c>
      <c r="E36" s="197" t="s">
        <v>17</v>
      </c>
      <c r="F36" s="126" t="s">
        <v>5</v>
      </c>
      <c r="G36" s="196">
        <f>AB39</f>
        <v>0</v>
      </c>
      <c r="H36" s="196">
        <f>D36+G36</f>
        <v>0</v>
      </c>
      <c r="I36" s="195"/>
      <c r="J36" s="198" t="s">
        <v>5</v>
      </c>
      <c r="K36" s="199">
        <f>IF(I36*0.09&lt;=H36,I36*0.09,H36)</f>
        <v>0</v>
      </c>
      <c r="L36" s="201">
        <f t="shared" si="0"/>
        <v>0</v>
      </c>
      <c r="M36" s="211" t="s">
        <v>5</v>
      </c>
      <c r="N36" s="202"/>
      <c r="O36" s="203"/>
      <c r="Q36" s="205"/>
      <c r="R36" s="205"/>
      <c r="S36" s="205"/>
      <c r="T36" s="205"/>
      <c r="U36" s="205"/>
      <c r="V36" s="212"/>
      <c r="W36" s="212"/>
      <c r="X36" s="205"/>
      <c r="Y36" s="205"/>
      <c r="Z36" s="212"/>
      <c r="AA36" s="212"/>
      <c r="AB36" s="212"/>
      <c r="AC36" s="212"/>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row>
    <row r="37" spans="1:59" s="204" customFormat="1" ht="45" x14ac:dyDescent="0.2">
      <c r="A37" s="129" t="s">
        <v>14</v>
      </c>
      <c r="B37" s="195"/>
      <c r="C37" s="209"/>
      <c r="D37" s="196">
        <f t="shared" si="21"/>
        <v>0</v>
      </c>
      <c r="E37" s="197" t="s">
        <v>16</v>
      </c>
      <c r="F37" s="126" t="s">
        <v>5</v>
      </c>
      <c r="G37" s="196">
        <f>AC39</f>
        <v>0</v>
      </c>
      <c r="H37" s="196">
        <f>D37+G37</f>
        <v>0</v>
      </c>
      <c r="I37" s="195"/>
      <c r="J37" s="198" t="s">
        <v>5</v>
      </c>
      <c r="K37" s="199">
        <f>IF(I37*0.04&lt;=H37,I37*0.04,H37)</f>
        <v>0</v>
      </c>
      <c r="L37" s="201">
        <f t="shared" si="0"/>
        <v>0</v>
      </c>
      <c r="M37" s="211" t="s">
        <v>5</v>
      </c>
      <c r="N37" s="202"/>
      <c r="O37" s="203"/>
      <c r="Q37" s="205"/>
      <c r="R37" s="205"/>
      <c r="S37" s="205"/>
      <c r="T37" s="205"/>
      <c r="U37" s="205"/>
      <c r="V37" s="212"/>
      <c r="W37" s="212"/>
      <c r="X37" s="205"/>
      <c r="Y37" s="205"/>
      <c r="Z37" s="212"/>
      <c r="AA37" s="212"/>
      <c r="AB37" s="212"/>
      <c r="AC37" s="212"/>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row>
    <row r="38" spans="1:59" s="147" customFormat="1" ht="15" x14ac:dyDescent="0.25">
      <c r="A38" s="141" t="s">
        <v>3</v>
      </c>
      <c r="B38" s="185">
        <f>SUM(B12:B37)</f>
        <v>0</v>
      </c>
      <c r="C38" s="194">
        <f>SUM(C12:C37)</f>
        <v>0</v>
      </c>
      <c r="D38" s="142"/>
      <c r="E38" s="143"/>
      <c r="F38" s="216"/>
      <c r="G38" s="216"/>
      <c r="H38" s="216"/>
      <c r="I38" s="185">
        <f>SUM(I15:I37)</f>
        <v>0</v>
      </c>
      <c r="J38" s="217"/>
      <c r="K38" s="185">
        <f>SUM(K15:K37)</f>
        <v>0</v>
      </c>
      <c r="L38" s="144"/>
      <c r="M38" s="145"/>
      <c r="N38" s="127"/>
      <c r="O38" s="146"/>
      <c r="P38" s="146"/>
      <c r="Q38" s="166"/>
      <c r="R38" s="166"/>
      <c r="S38" s="166"/>
      <c r="T38" s="166"/>
      <c r="U38" s="166"/>
      <c r="V38" s="167"/>
      <c r="W38" s="167"/>
      <c r="X38" s="166"/>
      <c r="Y38" s="166"/>
      <c r="Z38" s="167"/>
      <c r="AA38" s="167"/>
      <c r="AB38" s="167"/>
      <c r="AC38" s="167"/>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row>
    <row r="39" spans="1:59" s="98" customFormat="1" ht="12.75" customHeight="1" x14ac:dyDescent="0.25">
      <c r="A39" s="149"/>
      <c r="B39" s="150"/>
      <c r="C39" s="150"/>
      <c r="D39" s="150"/>
      <c r="E39" s="150"/>
      <c r="F39" s="97"/>
      <c r="G39" s="97"/>
      <c r="H39" s="97"/>
      <c r="I39" s="97"/>
      <c r="K39" s="99"/>
      <c r="L39" s="97"/>
      <c r="M39" s="97"/>
      <c r="N39" s="127"/>
      <c r="O39" s="97"/>
      <c r="P39" s="146" t="s">
        <v>3</v>
      </c>
      <c r="Q39" s="166">
        <f t="shared" ref="Q39:AC39" si="22">SUM(Q12:Q38)</f>
        <v>0</v>
      </c>
      <c r="R39" s="166">
        <f t="shared" si="22"/>
        <v>0</v>
      </c>
      <c r="S39" s="166">
        <f t="shared" si="22"/>
        <v>0</v>
      </c>
      <c r="T39" s="166">
        <f t="shared" si="22"/>
        <v>0</v>
      </c>
      <c r="U39" s="166">
        <f t="shared" si="22"/>
        <v>0</v>
      </c>
      <c r="V39" s="166">
        <f t="shared" si="22"/>
        <v>0</v>
      </c>
      <c r="W39" s="166">
        <f t="shared" si="22"/>
        <v>0</v>
      </c>
      <c r="X39" s="166">
        <f t="shared" si="22"/>
        <v>0</v>
      </c>
      <c r="Y39" s="166">
        <f t="shared" si="22"/>
        <v>0</v>
      </c>
      <c r="Z39" s="166">
        <f t="shared" si="22"/>
        <v>0</v>
      </c>
      <c r="AA39" s="166">
        <f t="shared" si="22"/>
        <v>0</v>
      </c>
      <c r="AB39" s="166">
        <f t="shared" si="22"/>
        <v>0</v>
      </c>
      <c r="AC39" s="166">
        <f t="shared" si="22"/>
        <v>0</v>
      </c>
      <c r="AF39" s="101"/>
      <c r="AG39" s="166">
        <f>SUM(AG12:AG38)</f>
        <v>0</v>
      </c>
      <c r="AH39" s="166">
        <f>SUM(AH12:AH38)</f>
        <v>0</v>
      </c>
      <c r="AI39" s="166">
        <f>SUM(AI12:AI38)</f>
        <v>0</v>
      </c>
      <c r="AJ39" s="166">
        <f>SUM(AJ12:AJ38)</f>
        <v>0</v>
      </c>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row>
    <row r="40" spans="1:59" s="98" customFormat="1" ht="12.75" customHeight="1" x14ac:dyDescent="0.25">
      <c r="A40" s="149"/>
      <c r="B40" s="150"/>
      <c r="C40" s="150"/>
      <c r="D40" s="150"/>
      <c r="E40" s="150"/>
      <c r="F40" s="97"/>
      <c r="G40" s="151"/>
      <c r="H40" s="151"/>
      <c r="I40" s="151"/>
      <c r="J40" s="151" t="s">
        <v>95</v>
      </c>
      <c r="K40" s="184" t="str">
        <f>IF(B9="","",B9-K38)</f>
        <v/>
      </c>
      <c r="L40" s="97"/>
      <c r="M40" s="97"/>
      <c r="N40" s="127"/>
      <c r="O40" s="97"/>
      <c r="P40" s="97"/>
      <c r="Q40" s="168"/>
      <c r="R40" s="155"/>
      <c r="S40" s="168"/>
      <c r="T40" s="168"/>
      <c r="U40" s="168"/>
      <c r="V40" s="156"/>
      <c r="W40" s="156"/>
      <c r="X40" s="155"/>
      <c r="Y40" s="155"/>
      <c r="Z40" s="156"/>
      <c r="AA40" s="156"/>
      <c r="AB40" s="156"/>
      <c r="AC40" s="156"/>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row>
    <row r="41" spans="1:59" x14ac:dyDescent="0.2">
      <c r="A41" s="6"/>
      <c r="B41" s="11"/>
      <c r="C41" s="82"/>
      <c r="D41" s="1"/>
      <c r="E41" s="104"/>
      <c r="I41" s="1"/>
      <c r="J41" s="1"/>
      <c r="O41" s="1"/>
      <c r="Q41" s="169"/>
      <c r="R41" s="169"/>
      <c r="S41" s="169"/>
      <c r="T41" s="169"/>
    </row>
    <row r="42" spans="1:59" ht="12.95" customHeight="1" x14ac:dyDescent="0.2">
      <c r="A42" s="341"/>
      <c r="B42" s="341"/>
      <c r="C42" s="341"/>
      <c r="D42" s="1"/>
      <c r="E42" s="104"/>
      <c r="I42" s="1"/>
      <c r="J42" s="1"/>
      <c r="O42" s="1"/>
      <c r="Q42" s="169"/>
      <c r="R42" s="169"/>
      <c r="S42" s="169"/>
      <c r="T42" s="169"/>
    </row>
    <row r="43" spans="1:59" ht="12.95" hidden="1" customHeight="1" x14ac:dyDescent="0.2">
      <c r="A43" s="174" t="s">
        <v>65</v>
      </c>
      <c r="B43" s="213" t="s">
        <v>148</v>
      </c>
      <c r="C43" s="83"/>
      <c r="D43" s="83"/>
      <c r="E43" s="83"/>
      <c r="F43" s="83"/>
      <c r="H43" s="84"/>
      <c r="I43" s="84"/>
      <c r="J43" s="84"/>
      <c r="K43" s="84"/>
      <c r="L43" s="84"/>
      <c r="O43" s="1"/>
      <c r="Q43" s="169"/>
      <c r="R43" s="169"/>
      <c r="S43" s="169"/>
      <c r="T43" s="169"/>
    </row>
    <row r="44" spans="1:59" ht="12.95" hidden="1" customHeight="1" x14ac:dyDescent="0.2">
      <c r="A44" s="77" t="s">
        <v>25</v>
      </c>
      <c r="B44" s="82"/>
      <c r="C44" s="82"/>
      <c r="I44" s="1"/>
      <c r="J44" s="1"/>
      <c r="O44" s="1"/>
      <c r="Q44" s="169"/>
      <c r="R44" s="169"/>
      <c r="S44" s="169"/>
      <c r="T44" s="169"/>
    </row>
    <row r="45" spans="1:59" ht="12.95" hidden="1" customHeight="1" x14ac:dyDescent="0.2">
      <c r="A45" s="77" t="s">
        <v>10</v>
      </c>
      <c r="B45" s="82"/>
      <c r="I45" s="1"/>
      <c r="J45" s="1"/>
      <c r="O45" s="1"/>
      <c r="Q45" s="169"/>
      <c r="R45" s="169"/>
      <c r="S45" s="169"/>
      <c r="T45" s="169"/>
    </row>
    <row r="46" spans="1:59" ht="12.95" hidden="1" customHeight="1" x14ac:dyDescent="0.2">
      <c r="A46" s="77" t="s">
        <v>11</v>
      </c>
      <c r="B46" s="82"/>
      <c r="C46" s="82"/>
      <c r="D46" s="1"/>
      <c r="E46" s="104"/>
      <c r="F46" s="85"/>
      <c r="I46" s="86"/>
      <c r="J46" s="1"/>
      <c r="L46" s="86"/>
      <c r="O46" s="1"/>
      <c r="Q46" s="169"/>
      <c r="R46" s="169"/>
      <c r="S46" s="169"/>
      <c r="T46" s="169"/>
    </row>
    <row r="47" spans="1:59" ht="12.95" hidden="1" customHeight="1" x14ac:dyDescent="0.2">
      <c r="A47" s="77" t="s">
        <v>18</v>
      </c>
      <c r="B47" s="82"/>
      <c r="C47" s="82"/>
      <c r="D47" s="1"/>
      <c r="E47" s="104"/>
      <c r="F47" s="85"/>
      <c r="I47" s="86"/>
      <c r="J47" s="1"/>
      <c r="L47" s="86"/>
      <c r="O47" s="1"/>
      <c r="Q47" s="169"/>
      <c r="R47" s="169"/>
      <c r="S47" s="169"/>
      <c r="T47" s="169"/>
    </row>
    <row r="48" spans="1:59" ht="12.95" hidden="1" customHeight="1" x14ac:dyDescent="0.2">
      <c r="A48" s="79" t="s">
        <v>129</v>
      </c>
      <c r="B48" s="82"/>
      <c r="C48" s="82"/>
      <c r="D48" s="1"/>
      <c r="E48" s="104"/>
      <c r="F48" s="85"/>
      <c r="I48" s="86"/>
      <c r="J48" s="1"/>
      <c r="L48" s="86"/>
      <c r="O48" s="1"/>
      <c r="Q48" s="169"/>
      <c r="R48" s="169"/>
      <c r="S48" s="169"/>
      <c r="T48" s="169"/>
      <c r="AD48" s="224"/>
      <c r="AE48" s="224"/>
    </row>
    <row r="49" spans="1:45" ht="12.95" hidden="1" customHeight="1" x14ac:dyDescent="0.2">
      <c r="A49" s="79" t="s">
        <v>126</v>
      </c>
      <c r="B49" s="82"/>
      <c r="C49" s="82"/>
      <c r="D49" s="1"/>
      <c r="E49" s="104"/>
      <c r="F49" s="85"/>
      <c r="I49" s="86"/>
      <c r="J49" s="1"/>
      <c r="L49" s="86"/>
      <c r="O49" s="1"/>
      <c r="Q49" s="169"/>
      <c r="R49" s="169"/>
      <c r="S49" s="169"/>
      <c r="T49" s="169"/>
      <c r="AD49" s="224"/>
      <c r="AE49" s="224"/>
    </row>
    <row r="50" spans="1:45" ht="12.95" hidden="1" customHeight="1" x14ac:dyDescent="0.2">
      <c r="A50" s="78" t="s">
        <v>62</v>
      </c>
      <c r="B50" s="82"/>
      <c r="C50" s="82"/>
      <c r="D50" s="1"/>
      <c r="E50" s="104"/>
      <c r="F50" s="85"/>
      <c r="I50" s="86"/>
      <c r="J50" s="1"/>
      <c r="L50" s="86"/>
      <c r="O50" s="1"/>
      <c r="Q50" s="169"/>
      <c r="R50" s="169"/>
      <c r="S50" s="169"/>
      <c r="T50" s="169"/>
    </row>
    <row r="51" spans="1:45" ht="12.95" hidden="1" customHeight="1" x14ac:dyDescent="0.2">
      <c r="A51" s="78" t="s">
        <v>21</v>
      </c>
      <c r="B51" s="82"/>
      <c r="C51" s="82"/>
      <c r="D51" s="1"/>
      <c r="E51" s="104"/>
      <c r="F51" s="85"/>
      <c r="I51" s="86"/>
      <c r="J51" s="1"/>
      <c r="L51" s="86"/>
      <c r="O51" s="1"/>
      <c r="Q51" s="169"/>
      <c r="R51" s="169"/>
      <c r="S51" s="169"/>
      <c r="T51" s="169"/>
    </row>
    <row r="52" spans="1:45" ht="12.95" hidden="1" customHeight="1" x14ac:dyDescent="0.2">
      <c r="A52" s="78" t="s">
        <v>20</v>
      </c>
      <c r="B52" s="82"/>
      <c r="C52" s="82"/>
      <c r="D52" s="1"/>
      <c r="E52" s="104"/>
      <c r="F52" s="85"/>
      <c r="I52" s="86"/>
      <c r="J52" s="1"/>
      <c r="L52" s="86"/>
      <c r="O52" s="1"/>
      <c r="Q52" s="169"/>
      <c r="R52" s="169"/>
      <c r="S52" s="169"/>
      <c r="T52" s="169"/>
    </row>
    <row r="53" spans="1:45" ht="12.95" hidden="1" customHeight="1" x14ac:dyDescent="0.2">
      <c r="A53" s="78" t="s">
        <v>146</v>
      </c>
      <c r="B53" s="82"/>
      <c r="C53" s="82"/>
      <c r="D53" s="1"/>
      <c r="E53" s="104"/>
      <c r="F53" s="85"/>
      <c r="I53" s="86"/>
      <c r="J53" s="1"/>
      <c r="L53" s="86"/>
      <c r="O53" s="1"/>
      <c r="Q53" s="169"/>
      <c r="R53" s="169"/>
      <c r="S53" s="169"/>
      <c r="T53" s="169"/>
    </row>
    <row r="54" spans="1:45" ht="12.95" hidden="1" customHeight="1" x14ac:dyDescent="0.2">
      <c r="A54" s="79" t="s">
        <v>13</v>
      </c>
      <c r="B54" s="82"/>
      <c r="C54" s="82"/>
      <c r="D54" s="1"/>
      <c r="E54" s="104"/>
      <c r="F54" s="85"/>
      <c r="I54" s="86"/>
      <c r="J54" s="1"/>
      <c r="L54" s="86"/>
      <c r="O54" s="1"/>
      <c r="Q54" s="169"/>
      <c r="R54" s="169"/>
      <c r="S54" s="169"/>
      <c r="T54" s="169"/>
    </row>
    <row r="55" spans="1:45" ht="12.95" hidden="1" customHeight="1" x14ac:dyDescent="0.2">
      <c r="A55" s="79" t="s">
        <v>14</v>
      </c>
      <c r="B55" s="82"/>
      <c r="C55" s="82"/>
      <c r="D55" s="1"/>
      <c r="E55" s="104"/>
      <c r="F55" s="85"/>
      <c r="I55" s="86"/>
      <c r="J55" s="1"/>
      <c r="L55" s="86"/>
      <c r="O55" s="1"/>
      <c r="Q55" s="169"/>
      <c r="R55" s="169"/>
      <c r="S55" s="169"/>
      <c r="T55" s="169"/>
    </row>
    <row r="56" spans="1:45" ht="12.95" hidden="1" customHeight="1" x14ac:dyDescent="0.2">
      <c r="A56" s="81"/>
      <c r="B56" s="2"/>
      <c r="C56" s="82"/>
      <c r="D56" s="2"/>
      <c r="E56" s="12"/>
      <c r="F56" s="85"/>
      <c r="I56" s="86"/>
      <c r="J56" s="2"/>
      <c r="L56" s="86"/>
      <c r="M56" s="82"/>
      <c r="N56" s="82"/>
      <c r="O56" s="82"/>
      <c r="P56" s="2"/>
    </row>
    <row r="57" spans="1:45" ht="12.95" hidden="1" customHeight="1" x14ac:dyDescent="0.3">
      <c r="A57" s="174" t="s">
        <v>158</v>
      </c>
      <c r="B57" s="214" t="s">
        <v>159</v>
      </c>
      <c r="C57" s="83"/>
      <c r="D57" s="81"/>
      <c r="E57" s="81"/>
      <c r="F57" s="85"/>
      <c r="I57" s="86"/>
      <c r="J57" s="88"/>
      <c r="L57" s="86"/>
      <c r="M57" s="82"/>
      <c r="N57" s="82"/>
      <c r="O57" s="82"/>
      <c r="V57" s="170"/>
      <c r="W57" s="170"/>
      <c r="Z57" s="170"/>
      <c r="AA57" s="170"/>
      <c r="AB57" s="170"/>
      <c r="AC57" s="170"/>
      <c r="AF57" s="89"/>
      <c r="AG57" s="89"/>
      <c r="AH57" s="89"/>
      <c r="AI57" s="89"/>
      <c r="AJ57" s="89"/>
      <c r="AK57" s="89"/>
      <c r="AL57" s="89"/>
      <c r="AM57" s="89"/>
      <c r="AN57" s="89"/>
      <c r="AO57" s="89"/>
      <c r="AP57" s="89"/>
      <c r="AQ57" s="89"/>
      <c r="AR57" s="89"/>
      <c r="AS57" s="89"/>
    </row>
    <row r="58" spans="1:45" ht="12.95" hidden="1" customHeight="1" x14ac:dyDescent="0.3">
      <c r="A58" s="215" t="s">
        <v>11</v>
      </c>
      <c r="B58" s="214"/>
      <c r="C58" s="83"/>
      <c r="D58" s="81"/>
      <c r="E58" s="81"/>
      <c r="F58" s="85"/>
      <c r="I58" s="86"/>
      <c r="J58" s="88"/>
      <c r="L58" s="86"/>
      <c r="M58" s="82"/>
      <c r="N58" s="82"/>
      <c r="O58" s="82"/>
      <c r="V58" s="170"/>
      <c r="W58" s="170"/>
      <c r="Z58" s="170"/>
      <c r="AA58" s="170"/>
      <c r="AB58" s="170"/>
      <c r="AC58" s="170"/>
      <c r="AF58" s="89"/>
      <c r="AG58" s="89"/>
      <c r="AH58" s="89"/>
      <c r="AI58" s="89"/>
      <c r="AJ58" s="89"/>
      <c r="AK58" s="89"/>
      <c r="AL58" s="89"/>
      <c r="AM58" s="89"/>
      <c r="AN58" s="89"/>
      <c r="AO58" s="89"/>
      <c r="AP58" s="89"/>
      <c r="AQ58" s="89"/>
      <c r="AR58" s="89"/>
      <c r="AS58" s="89"/>
    </row>
    <row r="59" spans="1:45" ht="12.95" hidden="1" customHeight="1" x14ac:dyDescent="0.2">
      <c r="A59" s="79" t="s">
        <v>129</v>
      </c>
      <c r="B59" s="82"/>
      <c r="C59" s="82"/>
      <c r="D59" s="81"/>
      <c r="E59" s="81"/>
      <c r="F59" s="85"/>
      <c r="I59" s="86"/>
      <c r="J59" s="91"/>
      <c r="L59" s="86"/>
      <c r="M59" s="224"/>
      <c r="N59" s="2"/>
      <c r="O59" s="2"/>
      <c r="P59" s="2"/>
    </row>
    <row r="60" spans="1:45" ht="12.95" hidden="1" customHeight="1" x14ac:dyDescent="0.2">
      <c r="A60" s="79" t="s">
        <v>126</v>
      </c>
      <c r="B60" s="82"/>
      <c r="C60" s="82"/>
      <c r="D60" s="81"/>
      <c r="E60" s="81"/>
      <c r="F60" s="85"/>
      <c r="I60" s="86"/>
      <c r="J60" s="91"/>
      <c r="L60" s="86"/>
      <c r="M60" s="224"/>
      <c r="N60" s="2"/>
      <c r="O60" s="2"/>
      <c r="P60" s="2"/>
    </row>
    <row r="61" spans="1:45" ht="12.95" hidden="1" customHeight="1" x14ac:dyDescent="0.2">
      <c r="A61" s="78" t="s">
        <v>62</v>
      </c>
      <c r="B61" s="82"/>
      <c r="C61" s="82"/>
      <c r="D61" s="81"/>
      <c r="E61" s="81"/>
      <c r="F61" s="85"/>
      <c r="I61" s="86"/>
      <c r="J61" s="91"/>
      <c r="L61" s="86"/>
      <c r="M61" s="224"/>
      <c r="N61" s="2"/>
      <c r="O61" s="2"/>
      <c r="P61" s="2"/>
      <c r="AD61" s="224"/>
      <c r="AE61" s="224"/>
    </row>
    <row r="62" spans="1:45" ht="12.95" hidden="1" customHeight="1" x14ac:dyDescent="0.2">
      <c r="A62" s="78" t="s">
        <v>21</v>
      </c>
      <c r="B62" s="82"/>
      <c r="C62" s="82"/>
      <c r="D62" s="81"/>
      <c r="E62" s="81"/>
      <c r="F62" s="85"/>
      <c r="I62" s="86"/>
      <c r="J62" s="91"/>
      <c r="L62" s="86"/>
      <c r="M62" s="224"/>
      <c r="N62" s="2"/>
      <c r="O62" s="2"/>
      <c r="P62" s="2"/>
      <c r="AD62" s="224"/>
      <c r="AE62" s="224"/>
    </row>
    <row r="63" spans="1:45" ht="12.95" hidden="1" customHeight="1" x14ac:dyDescent="0.2">
      <c r="A63" s="78" t="s">
        <v>20</v>
      </c>
      <c r="B63" s="82"/>
      <c r="C63" s="82"/>
      <c r="D63" s="81"/>
      <c r="E63" s="81"/>
      <c r="F63" s="85"/>
      <c r="I63" s="86"/>
      <c r="J63" s="8"/>
      <c r="L63" s="86"/>
      <c r="M63" s="90"/>
      <c r="N63" s="224"/>
      <c r="O63" s="2"/>
      <c r="P63" s="2"/>
    </row>
    <row r="64" spans="1:45" ht="12.95" hidden="1" customHeight="1" x14ac:dyDescent="0.2">
      <c r="A64" s="78" t="s">
        <v>146</v>
      </c>
      <c r="B64" s="82"/>
      <c r="C64" s="82"/>
      <c r="D64" s="81"/>
      <c r="E64" s="81"/>
      <c r="F64" s="85"/>
      <c r="I64" s="86"/>
      <c r="J64" s="8"/>
      <c r="L64" s="86"/>
      <c r="M64" s="224"/>
      <c r="N64" s="2"/>
      <c r="O64" s="2"/>
      <c r="P64" s="2"/>
    </row>
    <row r="65" spans="1:45" ht="12.95" hidden="1" customHeight="1" x14ac:dyDescent="0.2">
      <c r="A65" s="79" t="s">
        <v>13</v>
      </c>
      <c r="B65" s="82"/>
      <c r="C65" s="82"/>
      <c r="D65" s="81"/>
      <c r="E65" s="81"/>
      <c r="F65" s="85"/>
      <c r="I65" s="86"/>
      <c r="J65" s="91"/>
      <c r="L65" s="86"/>
      <c r="M65" s="224"/>
      <c r="N65" s="2"/>
      <c r="O65" s="2"/>
      <c r="P65" s="2"/>
    </row>
    <row r="66" spans="1:45" ht="12.95" hidden="1" customHeight="1" x14ac:dyDescent="0.2">
      <c r="A66" s="79" t="s">
        <v>14</v>
      </c>
      <c r="B66" s="82"/>
      <c r="C66" s="82"/>
      <c r="D66" s="81"/>
      <c r="E66" s="81"/>
      <c r="F66" s="85"/>
      <c r="I66" s="86"/>
      <c r="J66" s="8"/>
      <c r="L66" s="86"/>
      <c r="M66" s="224"/>
      <c r="N66" s="2"/>
      <c r="O66" s="2"/>
      <c r="P66" s="2"/>
    </row>
    <row r="67" spans="1:45" ht="12.95" hidden="1" customHeight="1" x14ac:dyDescent="0.2">
      <c r="A67" s="83"/>
      <c r="B67" s="82"/>
      <c r="C67" s="82"/>
      <c r="D67" s="81"/>
      <c r="E67" s="81"/>
      <c r="F67" s="85"/>
      <c r="I67" s="86"/>
      <c r="J67" s="8"/>
      <c r="L67" s="86"/>
      <c r="M67" s="224"/>
      <c r="N67" s="2"/>
      <c r="O67" s="2"/>
      <c r="P67" s="2"/>
    </row>
    <row r="68" spans="1:45" ht="12.95" hidden="1" customHeight="1" x14ac:dyDescent="0.3">
      <c r="A68" s="174" t="s">
        <v>64</v>
      </c>
      <c r="B68" s="214" t="s">
        <v>160</v>
      </c>
      <c r="C68" s="83"/>
      <c r="D68" s="81"/>
      <c r="E68" s="81"/>
      <c r="F68" s="85"/>
      <c r="I68" s="86"/>
      <c r="J68" s="88"/>
      <c r="L68" s="86"/>
      <c r="M68" s="82"/>
      <c r="N68" s="82"/>
      <c r="O68" s="82"/>
      <c r="V68" s="170"/>
      <c r="W68" s="170"/>
      <c r="Z68" s="170"/>
      <c r="AA68" s="170"/>
      <c r="AB68" s="170"/>
      <c r="AC68" s="170"/>
      <c r="AF68" s="89"/>
      <c r="AG68" s="89"/>
      <c r="AH68" s="89"/>
      <c r="AI68" s="89"/>
      <c r="AJ68" s="89"/>
      <c r="AK68" s="89"/>
      <c r="AL68" s="89"/>
      <c r="AM68" s="89"/>
      <c r="AN68" s="89"/>
      <c r="AO68" s="89"/>
      <c r="AP68" s="89"/>
      <c r="AQ68" s="89"/>
      <c r="AR68" s="89"/>
      <c r="AS68" s="89"/>
    </row>
    <row r="69" spans="1:45" ht="12.95" hidden="1" customHeight="1" x14ac:dyDescent="0.2">
      <c r="A69" s="79" t="s">
        <v>129</v>
      </c>
      <c r="B69" s="82"/>
      <c r="C69" s="82"/>
      <c r="D69" s="81"/>
      <c r="E69" s="81"/>
      <c r="F69" s="85"/>
      <c r="I69" s="86"/>
      <c r="J69" s="91"/>
      <c r="L69" s="86"/>
      <c r="M69" s="224"/>
      <c r="N69" s="2"/>
      <c r="O69" s="2"/>
      <c r="P69" s="2"/>
    </row>
    <row r="70" spans="1:45" ht="12.95" hidden="1" customHeight="1" x14ac:dyDescent="0.2">
      <c r="A70" s="79" t="s">
        <v>126</v>
      </c>
      <c r="B70" s="82"/>
      <c r="C70" s="82"/>
      <c r="D70" s="81"/>
      <c r="E70" s="81"/>
      <c r="F70" s="85"/>
      <c r="I70" s="86"/>
      <c r="J70" s="91"/>
      <c r="L70" s="86"/>
      <c r="M70" s="224"/>
      <c r="N70" s="2"/>
      <c r="O70" s="2"/>
      <c r="P70" s="2"/>
    </row>
    <row r="71" spans="1:45" ht="12.95" hidden="1" customHeight="1" x14ac:dyDescent="0.2">
      <c r="A71" s="78" t="s">
        <v>62</v>
      </c>
      <c r="B71" s="82"/>
      <c r="C71" s="82"/>
      <c r="D71" s="81"/>
      <c r="E71" s="81"/>
      <c r="F71" s="85"/>
      <c r="I71" s="86"/>
      <c r="J71" s="91"/>
      <c r="L71" s="86"/>
      <c r="M71" s="224"/>
      <c r="N71" s="2"/>
      <c r="O71" s="2"/>
      <c r="P71" s="2"/>
      <c r="AD71" s="224"/>
      <c r="AE71" s="224"/>
    </row>
    <row r="72" spans="1:45" ht="12.95" hidden="1" customHeight="1" x14ac:dyDescent="0.2">
      <c r="A72" s="78" t="s">
        <v>21</v>
      </c>
      <c r="B72" s="82"/>
      <c r="C72" s="82"/>
      <c r="D72" s="81"/>
      <c r="E72" s="81"/>
      <c r="F72" s="85"/>
      <c r="I72" s="86"/>
      <c r="J72" s="91"/>
      <c r="L72" s="86"/>
      <c r="M72" s="224"/>
      <c r="N72" s="2"/>
      <c r="O72" s="2"/>
      <c r="P72" s="2"/>
      <c r="AD72" s="224"/>
      <c r="AE72" s="224"/>
    </row>
    <row r="73" spans="1:45" ht="12.95" hidden="1" customHeight="1" x14ac:dyDescent="0.2">
      <c r="A73" s="78" t="s">
        <v>20</v>
      </c>
      <c r="B73" s="82"/>
      <c r="C73" s="82"/>
      <c r="D73" s="81"/>
      <c r="E73" s="81"/>
      <c r="F73" s="85"/>
      <c r="I73" s="86"/>
      <c r="J73" s="8"/>
      <c r="L73" s="86"/>
      <c r="M73" s="90"/>
      <c r="N73" s="224"/>
      <c r="O73" s="2"/>
      <c r="P73" s="2"/>
    </row>
    <row r="74" spans="1:45" ht="12.95" hidden="1" customHeight="1" x14ac:dyDescent="0.2">
      <c r="A74" s="78" t="s">
        <v>146</v>
      </c>
      <c r="B74" s="82"/>
      <c r="C74" s="82"/>
      <c r="D74" s="81"/>
      <c r="E74" s="81"/>
      <c r="F74" s="85"/>
      <c r="I74" s="86"/>
      <c r="J74" s="8"/>
      <c r="L74" s="86"/>
      <c r="M74" s="224"/>
      <c r="N74" s="2"/>
      <c r="O74" s="2"/>
      <c r="P74" s="2"/>
    </row>
    <row r="75" spans="1:45" ht="12.95" hidden="1" customHeight="1" x14ac:dyDescent="0.2">
      <c r="A75" s="79" t="s">
        <v>13</v>
      </c>
      <c r="B75" s="82"/>
      <c r="C75" s="82"/>
      <c r="D75" s="81"/>
      <c r="E75" s="81"/>
      <c r="F75" s="85"/>
      <c r="I75" s="86"/>
      <c r="J75" s="91"/>
      <c r="L75" s="86"/>
      <c r="M75" s="224"/>
      <c r="N75" s="2"/>
      <c r="O75" s="2"/>
      <c r="P75" s="2"/>
    </row>
    <row r="76" spans="1:45" ht="12.95" hidden="1" customHeight="1" x14ac:dyDescent="0.2">
      <c r="A76" s="79" t="s">
        <v>14</v>
      </c>
      <c r="B76" s="82"/>
      <c r="C76" s="82"/>
      <c r="D76" s="81"/>
      <c r="E76" s="81"/>
      <c r="F76" s="85"/>
      <c r="I76" s="86"/>
      <c r="J76" s="8"/>
      <c r="L76" s="86"/>
      <c r="M76" s="224"/>
      <c r="N76" s="2"/>
      <c r="O76" s="2"/>
      <c r="P76" s="2"/>
    </row>
    <row r="77" spans="1:45" ht="12.95" hidden="1" customHeight="1" x14ac:dyDescent="0.2">
      <c r="A77" s="83"/>
      <c r="B77" s="82"/>
      <c r="C77" s="82"/>
      <c r="D77" s="81"/>
      <c r="E77" s="81"/>
      <c r="F77" s="85"/>
      <c r="I77" s="86"/>
      <c r="J77" s="8"/>
      <c r="L77" s="86"/>
      <c r="M77" s="224"/>
      <c r="N77" s="2"/>
      <c r="O77" s="2"/>
      <c r="P77" s="2"/>
    </row>
    <row r="78" spans="1:45" ht="12.95" hidden="1" customHeight="1" x14ac:dyDescent="0.3">
      <c r="A78" s="174" t="s">
        <v>153</v>
      </c>
      <c r="B78" s="214" t="s">
        <v>150</v>
      </c>
      <c r="C78" s="83"/>
      <c r="D78" s="81"/>
      <c r="E78" s="81"/>
      <c r="F78" s="85"/>
      <c r="I78" s="86"/>
      <c r="J78" s="88"/>
      <c r="L78" s="86"/>
      <c r="M78" s="82"/>
      <c r="N78" s="82"/>
      <c r="O78" s="82"/>
      <c r="V78" s="170"/>
      <c r="W78" s="170"/>
      <c r="Z78" s="170"/>
      <c r="AA78" s="170"/>
      <c r="AB78" s="170"/>
      <c r="AC78" s="170"/>
      <c r="AF78" s="89"/>
      <c r="AG78" s="89"/>
      <c r="AH78" s="89"/>
      <c r="AI78" s="89"/>
      <c r="AJ78" s="89"/>
      <c r="AK78" s="89"/>
      <c r="AL78" s="89"/>
      <c r="AM78" s="89"/>
      <c r="AN78" s="89"/>
      <c r="AO78" s="89"/>
      <c r="AP78" s="89"/>
      <c r="AQ78" s="89"/>
      <c r="AR78" s="89"/>
      <c r="AS78" s="89"/>
    </row>
    <row r="79" spans="1:45" ht="12.95" hidden="1" customHeight="1" x14ac:dyDescent="0.2">
      <c r="A79" s="78" t="s">
        <v>62</v>
      </c>
      <c r="B79" s="82"/>
      <c r="C79" s="82"/>
      <c r="D79" s="81"/>
      <c r="E79" s="81"/>
      <c r="F79" s="85"/>
      <c r="I79" s="86"/>
      <c r="J79" s="91"/>
      <c r="L79" s="86"/>
      <c r="M79" s="224"/>
      <c r="N79" s="2"/>
      <c r="O79" s="2"/>
      <c r="P79" s="2"/>
      <c r="AD79" s="224"/>
      <c r="AE79" s="224"/>
    </row>
    <row r="80" spans="1:45" ht="12.95" hidden="1" customHeight="1" x14ac:dyDescent="0.2">
      <c r="A80" s="78" t="s">
        <v>21</v>
      </c>
      <c r="B80" s="82"/>
      <c r="C80" s="82"/>
      <c r="D80" s="81"/>
      <c r="E80" s="81"/>
      <c r="F80" s="85"/>
      <c r="I80" s="86"/>
      <c r="J80" s="91"/>
      <c r="L80" s="86"/>
      <c r="M80" s="224"/>
      <c r="N80" s="2"/>
      <c r="O80" s="2"/>
      <c r="P80" s="2"/>
      <c r="AD80" s="224"/>
      <c r="AE80" s="224"/>
    </row>
    <row r="81" spans="1:16" ht="12.95" hidden="1" customHeight="1" x14ac:dyDescent="0.2">
      <c r="A81" s="78" t="s">
        <v>20</v>
      </c>
      <c r="B81" s="82"/>
      <c r="C81" s="82"/>
      <c r="D81" s="81"/>
      <c r="E81" s="81"/>
      <c r="F81" s="85"/>
      <c r="I81" s="86"/>
      <c r="J81" s="8"/>
      <c r="L81" s="86"/>
      <c r="M81" s="90"/>
      <c r="N81" s="224"/>
      <c r="O81" s="2"/>
      <c r="P81" s="2"/>
    </row>
    <row r="82" spans="1:16" ht="12.95" hidden="1" customHeight="1" x14ac:dyDescent="0.2">
      <c r="A82" s="78" t="s">
        <v>146</v>
      </c>
      <c r="B82" s="82"/>
      <c r="C82" s="82"/>
      <c r="D82" s="81"/>
      <c r="E82" s="81"/>
      <c r="F82" s="85"/>
      <c r="I82" s="86"/>
      <c r="J82" s="8"/>
      <c r="L82" s="86"/>
      <c r="M82" s="224"/>
      <c r="N82" s="2"/>
      <c r="O82" s="2"/>
      <c r="P82" s="2"/>
    </row>
    <row r="83" spans="1:16" ht="12.95" hidden="1" customHeight="1" x14ac:dyDescent="0.2">
      <c r="A83" s="79" t="s">
        <v>13</v>
      </c>
      <c r="B83" s="82"/>
      <c r="C83" s="82"/>
      <c r="D83" s="81"/>
      <c r="E83" s="81"/>
      <c r="F83" s="85"/>
      <c r="I83" s="86"/>
      <c r="J83" s="91"/>
      <c r="L83" s="86"/>
      <c r="M83" s="224"/>
      <c r="N83" s="2"/>
      <c r="O83" s="2"/>
      <c r="P83" s="2"/>
    </row>
    <row r="84" spans="1:16" ht="12.95" hidden="1" customHeight="1" x14ac:dyDescent="0.2">
      <c r="A84" s="79" t="s">
        <v>14</v>
      </c>
      <c r="B84" s="82"/>
      <c r="C84" s="82"/>
      <c r="D84" s="81"/>
      <c r="E84" s="81"/>
      <c r="F84" s="85"/>
      <c r="I84" s="86"/>
      <c r="J84" s="8"/>
      <c r="L84" s="86"/>
      <c r="M84" s="224"/>
      <c r="N84" s="2"/>
      <c r="O84" s="2"/>
      <c r="P84" s="2"/>
    </row>
    <row r="85" spans="1:16" ht="12.95" hidden="1" customHeight="1" x14ac:dyDescent="0.2">
      <c r="A85" s="83"/>
      <c r="B85" s="82"/>
      <c r="C85" s="82"/>
      <c r="D85" s="81"/>
      <c r="E85" s="81"/>
      <c r="F85" s="85"/>
      <c r="I85" s="86"/>
      <c r="J85" s="8"/>
      <c r="L85" s="86"/>
      <c r="M85" s="224"/>
      <c r="N85" s="2"/>
      <c r="O85" s="2"/>
      <c r="P85" s="2"/>
    </row>
    <row r="86" spans="1:16" ht="12.95" hidden="1" customHeight="1" x14ac:dyDescent="0.2">
      <c r="A86" s="174" t="s">
        <v>154</v>
      </c>
      <c r="B86" s="214" t="s">
        <v>155</v>
      </c>
      <c r="C86" s="82"/>
      <c r="D86" s="81"/>
      <c r="E86" s="81"/>
      <c r="F86" s="85"/>
      <c r="I86" s="86"/>
      <c r="J86" s="8"/>
      <c r="L86" s="86"/>
      <c r="M86" s="224"/>
      <c r="N86" s="2"/>
      <c r="O86" s="2"/>
      <c r="P86" s="2"/>
    </row>
    <row r="87" spans="1:16" ht="12.95" hidden="1" customHeight="1" x14ac:dyDescent="0.2">
      <c r="A87" s="78" t="s">
        <v>20</v>
      </c>
      <c r="B87" s="82"/>
      <c r="C87" s="82"/>
      <c r="D87" s="81"/>
      <c r="E87" s="81"/>
      <c r="F87" s="85"/>
      <c r="I87" s="86"/>
      <c r="J87" s="8"/>
      <c r="L87" s="86"/>
      <c r="M87" s="224"/>
      <c r="N87" s="2"/>
      <c r="O87" s="2"/>
      <c r="P87" s="2"/>
    </row>
    <row r="88" spans="1:16" ht="12.95" hidden="1" customHeight="1" x14ac:dyDescent="0.2">
      <c r="A88" s="78" t="s">
        <v>146</v>
      </c>
      <c r="B88" s="82"/>
      <c r="C88" s="82"/>
      <c r="D88" s="81"/>
      <c r="E88" s="81"/>
      <c r="F88" s="85"/>
      <c r="I88" s="86"/>
      <c r="J88" s="8"/>
      <c r="L88" s="86"/>
      <c r="M88" s="224"/>
      <c r="N88" s="2"/>
      <c r="O88" s="2"/>
      <c r="P88" s="2"/>
    </row>
    <row r="89" spans="1:16" ht="12.95" hidden="1" customHeight="1" x14ac:dyDescent="0.2">
      <c r="A89" s="79" t="s">
        <v>13</v>
      </c>
      <c r="B89" s="82"/>
      <c r="C89" s="82"/>
      <c r="D89" s="81"/>
      <c r="E89" s="81"/>
      <c r="F89" s="85"/>
      <c r="I89" s="86"/>
      <c r="J89" s="8"/>
      <c r="L89" s="86"/>
      <c r="M89" s="224"/>
      <c r="N89" s="2"/>
      <c r="O89" s="2"/>
      <c r="P89" s="2"/>
    </row>
    <row r="90" spans="1:16" ht="12.95" hidden="1" customHeight="1" x14ac:dyDescent="0.2">
      <c r="A90" s="79" t="s">
        <v>14</v>
      </c>
      <c r="B90" s="82"/>
      <c r="C90" s="82"/>
      <c r="D90" s="81"/>
      <c r="E90" s="81"/>
      <c r="F90" s="85"/>
      <c r="I90" s="86"/>
      <c r="J90" s="8"/>
      <c r="L90" s="86"/>
      <c r="M90" s="224"/>
      <c r="N90" s="2"/>
      <c r="O90" s="2"/>
      <c r="P90" s="2"/>
    </row>
    <row r="91" spans="1:16" ht="12.95" hidden="1" customHeight="1" x14ac:dyDescent="0.2">
      <c r="A91" s="83"/>
      <c r="B91" s="82"/>
      <c r="C91" s="82"/>
      <c r="D91" s="81"/>
      <c r="E91" s="81"/>
      <c r="F91" s="85"/>
      <c r="I91" s="86"/>
      <c r="J91" s="8"/>
      <c r="L91" s="86"/>
      <c r="M91" s="224"/>
      <c r="N91" s="2"/>
      <c r="O91" s="2"/>
      <c r="P91" s="2"/>
    </row>
    <row r="92" spans="1:16" ht="12.95" hidden="1" customHeight="1" x14ac:dyDescent="0.2">
      <c r="A92" s="174" t="s">
        <v>156</v>
      </c>
      <c r="B92" s="214" t="s">
        <v>151</v>
      </c>
      <c r="C92" s="82"/>
      <c r="D92" s="81"/>
      <c r="E92" s="81"/>
      <c r="F92" s="85"/>
      <c r="I92" s="86"/>
      <c r="J92" s="8"/>
      <c r="L92" s="86"/>
      <c r="M92" s="224"/>
      <c r="N92" s="2"/>
      <c r="O92" s="2"/>
      <c r="P92" s="2"/>
    </row>
    <row r="93" spans="1:16" ht="12.95" hidden="1" customHeight="1" x14ac:dyDescent="0.2">
      <c r="A93" s="78" t="s">
        <v>62</v>
      </c>
      <c r="B93" s="82"/>
      <c r="C93" s="82"/>
      <c r="D93" s="81"/>
      <c r="E93" s="81"/>
      <c r="F93" s="85"/>
      <c r="I93" s="86"/>
      <c r="J93" s="8"/>
      <c r="L93" s="86"/>
      <c r="M93" s="224"/>
      <c r="N93" s="2"/>
      <c r="O93" s="2"/>
      <c r="P93" s="2"/>
    </row>
    <row r="94" spans="1:16" ht="12.95" hidden="1" customHeight="1" x14ac:dyDescent="0.2">
      <c r="A94" s="78" t="s">
        <v>21</v>
      </c>
      <c r="B94" s="82"/>
      <c r="C94" s="82"/>
      <c r="D94" s="81"/>
      <c r="E94" s="81"/>
      <c r="F94" s="85"/>
      <c r="I94" s="86"/>
      <c r="J94" s="8"/>
      <c r="L94" s="86"/>
      <c r="M94" s="224"/>
      <c r="N94" s="2"/>
      <c r="O94" s="2"/>
      <c r="P94" s="2"/>
    </row>
    <row r="95" spans="1:16" ht="12.95" hidden="1" customHeight="1" x14ac:dyDescent="0.2">
      <c r="A95" s="78" t="s">
        <v>146</v>
      </c>
      <c r="B95" s="82"/>
      <c r="C95" s="82"/>
      <c r="D95" s="81"/>
      <c r="E95" s="81"/>
      <c r="F95" s="85"/>
      <c r="I95" s="86"/>
      <c r="J95" s="8"/>
      <c r="L95" s="86"/>
      <c r="M95" s="224"/>
      <c r="N95" s="2"/>
      <c r="O95" s="2"/>
      <c r="P95" s="2"/>
    </row>
    <row r="96" spans="1:16" ht="12.95" hidden="1" customHeight="1" x14ac:dyDescent="0.2">
      <c r="A96" s="79" t="s">
        <v>13</v>
      </c>
      <c r="B96" s="82"/>
      <c r="C96" s="82"/>
      <c r="D96" s="81"/>
      <c r="E96" s="81"/>
      <c r="F96" s="85"/>
      <c r="I96" s="86"/>
      <c r="J96" s="8"/>
      <c r="L96" s="86"/>
      <c r="M96" s="224"/>
      <c r="N96" s="2"/>
      <c r="O96" s="2"/>
      <c r="P96" s="2"/>
    </row>
    <row r="97" spans="1:45" ht="12.95" hidden="1" customHeight="1" x14ac:dyDescent="0.2">
      <c r="A97" s="79" t="s">
        <v>14</v>
      </c>
      <c r="B97" s="82"/>
      <c r="C97" s="82"/>
      <c r="D97" s="81"/>
      <c r="E97" s="81"/>
      <c r="F97" s="85"/>
      <c r="I97" s="86"/>
      <c r="J97" s="8"/>
      <c r="L97" s="86"/>
      <c r="M97" s="224"/>
      <c r="N97" s="2"/>
      <c r="O97" s="2"/>
      <c r="P97" s="2"/>
    </row>
    <row r="98" spans="1:45" ht="12.95" hidden="1" customHeight="1" x14ac:dyDescent="0.2">
      <c r="A98" s="83"/>
      <c r="B98" s="82"/>
      <c r="C98" s="82"/>
      <c r="D98" s="81"/>
      <c r="E98" s="81"/>
      <c r="F98" s="85"/>
      <c r="I98" s="86"/>
      <c r="J98" s="8"/>
      <c r="L98" s="86"/>
      <c r="M98" s="224"/>
      <c r="N98" s="2"/>
      <c r="O98" s="2"/>
      <c r="P98" s="2"/>
    </row>
    <row r="99" spans="1:45" ht="12.95" hidden="1" customHeight="1" x14ac:dyDescent="0.2">
      <c r="A99" s="174" t="s">
        <v>157</v>
      </c>
      <c r="B99" s="214" t="s">
        <v>152</v>
      </c>
      <c r="C99" s="82"/>
      <c r="D99" s="81"/>
      <c r="E99" s="81"/>
      <c r="F99" s="85"/>
      <c r="I99" s="86"/>
      <c r="J99" s="8"/>
      <c r="L99" s="86"/>
      <c r="M99" s="224"/>
      <c r="N99" s="2"/>
      <c r="O99" s="2"/>
      <c r="P99" s="2"/>
    </row>
    <row r="100" spans="1:45" ht="12.95" hidden="1" customHeight="1" x14ac:dyDescent="0.2">
      <c r="A100" s="78" t="s">
        <v>62</v>
      </c>
      <c r="B100" s="82"/>
      <c r="C100" s="82"/>
      <c r="D100" s="81"/>
      <c r="E100" s="81"/>
      <c r="F100" s="85"/>
      <c r="I100" s="86"/>
      <c r="J100" s="8"/>
      <c r="L100" s="86"/>
      <c r="M100" s="224"/>
      <c r="N100" s="2"/>
      <c r="O100" s="2"/>
      <c r="P100" s="2"/>
    </row>
    <row r="101" spans="1:45" ht="12.95" hidden="1" customHeight="1" x14ac:dyDescent="0.2">
      <c r="A101" s="78" t="s">
        <v>21</v>
      </c>
      <c r="B101" s="82"/>
      <c r="C101" s="82"/>
      <c r="D101" s="81"/>
      <c r="E101" s="81"/>
      <c r="F101" s="85"/>
      <c r="I101" s="86"/>
      <c r="J101" s="8"/>
      <c r="L101" s="86"/>
      <c r="M101" s="224"/>
      <c r="N101" s="2"/>
      <c r="O101" s="2"/>
      <c r="P101" s="2"/>
    </row>
    <row r="102" spans="1:45" ht="12.95" hidden="1" customHeight="1" x14ac:dyDescent="0.2">
      <c r="A102" s="78" t="s">
        <v>20</v>
      </c>
      <c r="B102" s="82"/>
      <c r="C102" s="82"/>
      <c r="D102" s="81"/>
      <c r="E102" s="81"/>
      <c r="F102" s="85"/>
      <c r="I102" s="86"/>
      <c r="J102" s="8"/>
      <c r="L102" s="86"/>
      <c r="M102" s="224"/>
      <c r="N102" s="2"/>
      <c r="O102" s="2"/>
      <c r="P102" s="2"/>
    </row>
    <row r="103" spans="1:45" ht="12.95" hidden="1" customHeight="1" x14ac:dyDescent="0.2">
      <c r="A103" s="79" t="s">
        <v>13</v>
      </c>
      <c r="B103" s="82"/>
      <c r="C103" s="82"/>
      <c r="D103" s="81"/>
      <c r="E103" s="81"/>
      <c r="F103" s="85"/>
      <c r="I103" s="86"/>
      <c r="J103" s="8"/>
      <c r="L103" s="86"/>
      <c r="M103" s="224"/>
      <c r="N103" s="2"/>
      <c r="O103" s="2"/>
      <c r="P103" s="2"/>
    </row>
    <row r="104" spans="1:45" ht="12.95" hidden="1" customHeight="1" x14ac:dyDescent="0.2">
      <c r="A104" s="79" t="s">
        <v>14</v>
      </c>
      <c r="B104" s="82"/>
      <c r="C104" s="82"/>
      <c r="D104" s="81"/>
      <c r="E104" s="81"/>
      <c r="F104" s="85"/>
      <c r="I104" s="86"/>
      <c r="J104" s="8"/>
      <c r="L104" s="86"/>
      <c r="M104" s="224"/>
      <c r="N104" s="2"/>
      <c r="O104" s="2"/>
      <c r="P104" s="2"/>
    </row>
    <row r="105" spans="1:45" ht="12.95" hidden="1" customHeight="1" x14ac:dyDescent="0.2">
      <c r="A105" s="81"/>
      <c r="B105" s="2"/>
      <c r="C105" s="82"/>
      <c r="D105" s="2"/>
      <c r="E105" s="12"/>
      <c r="F105" s="85"/>
      <c r="I105" s="86"/>
      <c r="J105" s="2"/>
      <c r="L105" s="86"/>
      <c r="M105" s="82"/>
      <c r="N105" s="82"/>
      <c r="O105" s="82"/>
      <c r="P105" s="2"/>
    </row>
    <row r="106" spans="1:45" ht="12.95" hidden="1" customHeight="1" x14ac:dyDescent="0.3">
      <c r="A106" s="174" t="s">
        <v>63</v>
      </c>
      <c r="B106" s="214" t="s">
        <v>149</v>
      </c>
      <c r="C106" s="83"/>
      <c r="D106" s="81"/>
      <c r="E106" s="81"/>
      <c r="F106" s="85"/>
      <c r="I106" s="86"/>
      <c r="J106" s="88"/>
      <c r="L106" s="86"/>
      <c r="M106" s="82"/>
      <c r="N106" s="82"/>
      <c r="O106" s="82"/>
      <c r="V106" s="170"/>
      <c r="W106" s="170"/>
      <c r="Z106" s="170"/>
      <c r="AA106" s="170"/>
      <c r="AB106" s="170"/>
      <c r="AC106" s="170"/>
      <c r="AF106" s="89"/>
      <c r="AG106" s="89"/>
      <c r="AH106" s="89"/>
      <c r="AI106" s="89"/>
      <c r="AJ106" s="89"/>
      <c r="AK106" s="89"/>
      <c r="AL106" s="89"/>
      <c r="AM106" s="89"/>
      <c r="AN106" s="89"/>
      <c r="AO106" s="89"/>
      <c r="AP106" s="89"/>
      <c r="AQ106" s="89"/>
      <c r="AR106" s="89"/>
      <c r="AS106" s="89"/>
    </row>
    <row r="107" spans="1:45" ht="12.95" hidden="1" customHeight="1" x14ac:dyDescent="0.2">
      <c r="A107" s="77" t="s">
        <v>12</v>
      </c>
      <c r="B107" s="82"/>
      <c r="C107" s="82"/>
      <c r="D107" s="81"/>
      <c r="E107" s="81"/>
      <c r="F107" s="85"/>
      <c r="I107" s="86"/>
      <c r="J107" s="8"/>
      <c r="L107" s="86"/>
      <c r="M107" s="224"/>
      <c r="N107" s="2"/>
      <c r="O107" s="2"/>
      <c r="P107" s="2"/>
    </row>
    <row r="108" spans="1:45" ht="12.95" hidden="1" customHeight="1" x14ac:dyDescent="0.2">
      <c r="A108" s="78" t="s">
        <v>62</v>
      </c>
      <c r="B108" s="82"/>
      <c r="C108" s="82"/>
      <c r="D108" s="81"/>
      <c r="E108" s="81"/>
      <c r="F108" s="85"/>
      <c r="I108" s="86"/>
      <c r="J108" s="91"/>
      <c r="L108" s="86"/>
      <c r="M108" s="224"/>
      <c r="N108" s="2"/>
      <c r="O108" s="2"/>
      <c r="P108" s="2"/>
    </row>
    <row r="109" spans="1:45" ht="12.95" hidden="1" customHeight="1" x14ac:dyDescent="0.2">
      <c r="A109" s="78" t="s">
        <v>21</v>
      </c>
      <c r="B109" s="82"/>
      <c r="C109" s="82"/>
      <c r="D109" s="81"/>
      <c r="E109" s="81"/>
      <c r="F109" s="85"/>
      <c r="I109" s="86"/>
      <c r="J109" s="91"/>
      <c r="L109" s="86"/>
      <c r="M109" s="224"/>
      <c r="N109" s="2"/>
      <c r="O109" s="2"/>
      <c r="P109" s="2"/>
    </row>
    <row r="110" spans="1:45" ht="12.95" hidden="1" customHeight="1" x14ac:dyDescent="0.2">
      <c r="A110" s="78" t="s">
        <v>20</v>
      </c>
      <c r="B110" s="82"/>
      <c r="C110" s="82"/>
      <c r="D110" s="81"/>
      <c r="E110" s="81"/>
      <c r="F110" s="85"/>
      <c r="I110" s="86"/>
      <c r="J110" s="8"/>
      <c r="L110" s="86"/>
      <c r="M110" s="90"/>
      <c r="N110" s="224"/>
      <c r="O110" s="2"/>
      <c r="P110" s="2"/>
    </row>
    <row r="111" spans="1:45" ht="12.95" hidden="1" customHeight="1" x14ac:dyDescent="0.2">
      <c r="A111" s="78" t="s">
        <v>146</v>
      </c>
      <c r="B111" s="82"/>
      <c r="C111" s="82"/>
      <c r="D111" s="81"/>
      <c r="E111" s="81"/>
      <c r="F111" s="85"/>
      <c r="I111" s="86"/>
      <c r="J111" s="8"/>
      <c r="L111" s="86"/>
      <c r="M111" s="224"/>
      <c r="N111" s="2"/>
      <c r="O111" s="2"/>
      <c r="P111" s="2"/>
    </row>
    <row r="112" spans="1:45" ht="12.95" hidden="1" customHeight="1" x14ac:dyDescent="0.2">
      <c r="A112" s="79" t="s">
        <v>13</v>
      </c>
      <c r="B112" s="82"/>
      <c r="C112" s="82"/>
      <c r="D112" s="81"/>
      <c r="E112" s="81"/>
      <c r="F112" s="85"/>
      <c r="I112" s="86"/>
      <c r="J112" s="91"/>
      <c r="L112" s="86"/>
      <c r="M112" s="224"/>
      <c r="N112" s="2"/>
      <c r="O112" s="2"/>
      <c r="P112" s="2"/>
    </row>
    <row r="113" spans="1:59" ht="12.95" hidden="1" customHeight="1" x14ac:dyDescent="0.2">
      <c r="A113" s="79" t="s">
        <v>14</v>
      </c>
      <c r="B113" s="82"/>
      <c r="C113" s="82"/>
      <c r="D113" s="81"/>
      <c r="E113" s="81"/>
      <c r="F113" s="85"/>
      <c r="I113" s="86"/>
      <c r="J113" s="8"/>
      <c r="L113" s="86"/>
      <c r="M113" s="224"/>
      <c r="N113" s="2"/>
      <c r="O113" s="2"/>
      <c r="P113" s="2"/>
    </row>
    <row r="114" spans="1:59" s="8" customFormat="1" ht="12.95" customHeight="1" x14ac:dyDescent="0.2">
      <c r="A114" s="81"/>
      <c r="C114" s="80"/>
      <c r="D114" s="81"/>
      <c r="E114" s="81"/>
      <c r="F114" s="85"/>
      <c r="H114" s="1"/>
      <c r="I114" s="86"/>
      <c r="K114" s="1"/>
      <c r="L114" s="86"/>
      <c r="M114" s="88"/>
      <c r="N114" s="88"/>
      <c r="O114" s="88"/>
      <c r="Q114" s="154"/>
      <c r="R114" s="154"/>
      <c r="S114" s="154"/>
      <c r="T114" s="154"/>
      <c r="U114" s="154"/>
      <c r="V114" s="154"/>
      <c r="W114" s="154"/>
      <c r="X114" s="154"/>
      <c r="Y114" s="154"/>
      <c r="Z114" s="154"/>
      <c r="AA114" s="154"/>
      <c r="AB114" s="154"/>
      <c r="AC114" s="154"/>
      <c r="BG114" s="224"/>
    </row>
    <row r="115" spans="1:59" s="8" customFormat="1" ht="12.95" customHeight="1" x14ac:dyDescent="0.2">
      <c r="A115" s="81"/>
      <c r="C115" s="81"/>
      <c r="D115" s="81"/>
      <c r="E115" s="81"/>
      <c r="H115" s="1"/>
      <c r="I115" s="86"/>
      <c r="K115" s="1"/>
      <c r="L115" s="86"/>
      <c r="M115" s="88"/>
      <c r="N115" s="88"/>
      <c r="O115" s="88"/>
      <c r="Q115" s="154"/>
      <c r="R115" s="154"/>
      <c r="S115" s="154"/>
      <c r="T115" s="154"/>
      <c r="U115" s="154"/>
      <c r="V115" s="154"/>
      <c r="W115" s="154"/>
      <c r="X115" s="154"/>
      <c r="Y115" s="154"/>
      <c r="Z115" s="154"/>
      <c r="AA115" s="154"/>
      <c r="AB115" s="154"/>
      <c r="AC115" s="154"/>
      <c r="BG115" s="224"/>
    </row>
    <row r="116" spans="1:59" s="8" customFormat="1" ht="12.95" customHeight="1" x14ac:dyDescent="0.2">
      <c r="A116" s="81"/>
      <c r="C116" s="80"/>
      <c r="D116" s="80"/>
      <c r="E116" s="80"/>
      <c r="H116" s="1"/>
      <c r="I116" s="86"/>
      <c r="K116" s="1"/>
      <c r="L116" s="86"/>
      <c r="Q116" s="154"/>
      <c r="R116" s="154"/>
      <c r="S116" s="154"/>
      <c r="T116" s="154"/>
      <c r="U116" s="154"/>
      <c r="V116" s="154"/>
      <c r="W116" s="154"/>
      <c r="X116" s="154"/>
      <c r="Y116" s="154"/>
      <c r="Z116" s="154"/>
      <c r="AA116" s="154"/>
      <c r="AB116" s="154"/>
      <c r="AC116" s="154"/>
      <c r="BG116" s="224"/>
    </row>
    <row r="117" spans="1:59" s="8" customFormat="1" ht="12.95" customHeight="1" x14ac:dyDescent="0.2">
      <c r="A117" s="81"/>
      <c r="C117" s="80"/>
      <c r="D117" s="81"/>
      <c r="E117" s="81"/>
      <c r="H117" s="1"/>
      <c r="I117" s="86"/>
      <c r="K117" s="1"/>
      <c r="L117" s="86"/>
      <c r="P117" s="9"/>
      <c r="Q117" s="154"/>
      <c r="R117" s="154"/>
      <c r="S117" s="154"/>
      <c r="T117" s="154"/>
      <c r="U117" s="154"/>
      <c r="V117" s="154"/>
      <c r="W117" s="154"/>
      <c r="X117" s="154"/>
      <c r="Y117" s="154"/>
      <c r="Z117" s="154"/>
      <c r="AA117" s="154"/>
      <c r="AB117" s="154"/>
      <c r="AC117" s="154"/>
      <c r="BG117" s="224"/>
    </row>
    <row r="118" spans="1:59" s="8" customFormat="1" ht="12.95" customHeight="1" x14ac:dyDescent="0.2">
      <c r="A118" s="81"/>
      <c r="C118" s="81"/>
      <c r="D118" s="81"/>
      <c r="E118" s="81"/>
      <c r="H118" s="1"/>
      <c r="I118" s="86"/>
      <c r="K118" s="1"/>
      <c r="L118" s="86"/>
      <c r="P118" s="9"/>
      <c r="Q118" s="154"/>
      <c r="R118" s="154"/>
      <c r="S118" s="154"/>
      <c r="T118" s="154"/>
      <c r="U118" s="154"/>
      <c r="V118" s="154"/>
      <c r="W118" s="154"/>
      <c r="X118" s="154"/>
      <c r="Y118" s="154"/>
      <c r="Z118" s="154"/>
      <c r="AA118" s="154"/>
      <c r="AB118" s="154"/>
      <c r="AC118" s="154"/>
      <c r="BG118" s="224"/>
    </row>
    <row r="119" spans="1:59" s="8" customFormat="1" ht="12.95" customHeight="1" x14ac:dyDescent="0.2">
      <c r="A119" s="81"/>
      <c r="C119" s="81"/>
      <c r="D119" s="81"/>
      <c r="E119" s="81"/>
      <c r="H119" s="1"/>
      <c r="I119" s="86"/>
      <c r="J119" s="91"/>
      <c r="K119" s="1"/>
      <c r="L119" s="86"/>
      <c r="P119" s="9"/>
      <c r="Q119" s="154"/>
      <c r="R119" s="154"/>
      <c r="S119" s="154"/>
      <c r="T119" s="154"/>
      <c r="U119" s="154"/>
      <c r="V119" s="154"/>
      <c r="W119" s="154"/>
      <c r="X119" s="154"/>
      <c r="Y119" s="154"/>
      <c r="Z119" s="154"/>
      <c r="AA119" s="154"/>
      <c r="AB119" s="154"/>
      <c r="AC119" s="154"/>
      <c r="BG119" s="224"/>
    </row>
    <row r="120" spans="1:59" s="8" customFormat="1" ht="12.95" customHeight="1" x14ac:dyDescent="0.2">
      <c r="A120" s="81"/>
      <c r="C120" s="81"/>
      <c r="D120" s="81"/>
      <c r="E120" s="81"/>
      <c r="H120" s="1"/>
      <c r="I120" s="86"/>
      <c r="J120" s="91"/>
      <c r="K120" s="1"/>
      <c r="L120" s="86"/>
      <c r="P120" s="9"/>
      <c r="Q120" s="154"/>
      <c r="R120" s="154"/>
      <c r="S120" s="154"/>
      <c r="T120" s="154"/>
      <c r="U120" s="154"/>
      <c r="V120" s="154"/>
      <c r="W120" s="154"/>
      <c r="X120" s="154"/>
      <c r="Y120" s="154"/>
      <c r="Z120" s="154"/>
      <c r="AA120" s="154"/>
      <c r="AB120" s="154"/>
      <c r="AC120" s="154"/>
      <c r="BG120" s="224"/>
    </row>
    <row r="121" spans="1:59" s="8" customFormat="1" ht="12.95" customHeight="1" x14ac:dyDescent="0.2">
      <c r="A121" s="81"/>
      <c r="B121" s="91"/>
      <c r="C121" s="81"/>
      <c r="D121" s="81"/>
      <c r="E121" s="81"/>
      <c r="H121" s="1"/>
      <c r="I121" s="86"/>
      <c r="J121" s="91"/>
      <c r="K121" s="1"/>
      <c r="L121" s="86"/>
      <c r="P121" s="9"/>
      <c r="Q121" s="154"/>
      <c r="R121" s="154"/>
      <c r="S121" s="154"/>
      <c r="T121" s="154"/>
      <c r="U121" s="154"/>
      <c r="V121" s="154"/>
      <c r="W121" s="154"/>
      <c r="X121" s="154"/>
      <c r="Y121" s="154"/>
      <c r="Z121" s="154"/>
      <c r="AA121" s="154"/>
      <c r="AB121" s="154"/>
      <c r="AC121" s="154"/>
      <c r="BG121" s="224"/>
    </row>
    <row r="122" spans="1:59" s="8" customFormat="1" ht="12.95" customHeight="1" x14ac:dyDescent="0.2">
      <c r="A122" s="87"/>
      <c r="B122" s="91"/>
      <c r="C122" s="81"/>
      <c r="D122" s="81"/>
      <c r="E122" s="81"/>
      <c r="H122" s="1"/>
      <c r="I122" s="86"/>
      <c r="J122" s="91"/>
      <c r="K122" s="1"/>
      <c r="L122" s="86"/>
      <c r="P122" s="9"/>
      <c r="Q122" s="154"/>
      <c r="R122" s="154"/>
      <c r="S122" s="154"/>
      <c r="T122" s="154"/>
      <c r="U122" s="154"/>
      <c r="V122" s="154"/>
      <c r="W122" s="154"/>
      <c r="X122" s="154"/>
      <c r="Y122" s="154"/>
      <c r="Z122" s="154"/>
      <c r="AA122" s="154"/>
      <c r="AB122" s="154"/>
      <c r="AC122" s="154"/>
      <c r="BG122" s="224"/>
    </row>
    <row r="123" spans="1:59" s="8" customFormat="1" ht="12.95" customHeight="1" x14ac:dyDescent="0.2">
      <c r="A123" s="87"/>
      <c r="B123" s="91"/>
      <c r="C123" s="81"/>
      <c r="D123" s="81"/>
      <c r="E123" s="81"/>
      <c r="H123" s="1"/>
      <c r="I123" s="86"/>
      <c r="J123" s="91"/>
      <c r="K123" s="1"/>
      <c r="L123" s="86"/>
      <c r="P123" s="9"/>
      <c r="Q123" s="154"/>
      <c r="R123" s="154"/>
      <c r="S123" s="154"/>
      <c r="T123" s="154"/>
      <c r="U123" s="154"/>
      <c r="V123" s="154"/>
      <c r="W123" s="154"/>
      <c r="X123" s="154"/>
      <c r="Y123" s="154"/>
      <c r="Z123" s="154"/>
      <c r="AA123" s="154"/>
      <c r="AB123" s="154"/>
      <c r="AC123" s="154"/>
      <c r="BG123" s="224"/>
    </row>
    <row r="124" spans="1:59" s="8" customFormat="1" ht="12.95" customHeight="1" x14ac:dyDescent="0.2">
      <c r="B124" s="91"/>
      <c r="C124" s="81"/>
      <c r="D124" s="81"/>
      <c r="E124" s="81"/>
      <c r="H124" s="92"/>
      <c r="I124" s="86"/>
      <c r="J124" s="91"/>
      <c r="K124" s="92"/>
      <c r="L124" s="93"/>
      <c r="P124" s="9"/>
      <c r="Q124" s="154"/>
      <c r="R124" s="154"/>
      <c r="S124" s="154"/>
      <c r="T124" s="154"/>
      <c r="U124" s="154"/>
      <c r="V124" s="154"/>
      <c r="W124" s="154"/>
      <c r="X124" s="154"/>
      <c r="Y124" s="154"/>
      <c r="Z124" s="154"/>
      <c r="AA124" s="154"/>
      <c r="AB124" s="154"/>
      <c r="AC124" s="154"/>
      <c r="BG124" s="224"/>
    </row>
    <row r="125" spans="1:59" ht="12.95" customHeight="1" x14ac:dyDescent="0.2">
      <c r="A125" s="8"/>
      <c r="B125" s="91"/>
      <c r="C125" s="81"/>
      <c r="D125" s="81"/>
      <c r="E125" s="81"/>
      <c r="F125" s="91"/>
      <c r="G125" s="91"/>
      <c r="H125" s="91"/>
      <c r="I125" s="81"/>
      <c r="J125" s="91"/>
      <c r="K125" s="81"/>
      <c r="L125" s="9"/>
      <c r="M125" s="8"/>
      <c r="N125" s="8"/>
      <c r="O125" s="8"/>
      <c r="P125" s="8"/>
      <c r="Q125" s="154"/>
      <c r="R125" s="154"/>
      <c r="S125" s="154"/>
      <c r="T125" s="154"/>
      <c r="U125" s="154"/>
      <c r="X125" s="154"/>
      <c r="Y125" s="154"/>
    </row>
    <row r="126" spans="1:59" ht="12.95" customHeight="1" x14ac:dyDescent="0.2">
      <c r="A126" s="8"/>
      <c r="B126" s="91"/>
      <c r="C126" s="81"/>
      <c r="D126" s="8"/>
      <c r="E126" s="83"/>
      <c r="F126" s="91"/>
      <c r="G126" s="91"/>
      <c r="H126" s="91"/>
      <c r="I126" s="8"/>
      <c r="J126" s="91"/>
      <c r="K126" s="81"/>
      <c r="L126" s="9"/>
      <c r="M126" s="8"/>
      <c r="N126" s="8"/>
      <c r="O126" s="8"/>
      <c r="P126" s="8"/>
      <c r="Q126" s="154"/>
      <c r="R126" s="154"/>
      <c r="S126" s="154"/>
      <c r="T126" s="154"/>
      <c r="U126" s="154"/>
      <c r="X126" s="154"/>
      <c r="Y126" s="154"/>
    </row>
    <row r="127" spans="1:59" ht="12.95" customHeight="1" x14ac:dyDescent="0.2">
      <c r="A127" s="91"/>
      <c r="B127" s="91"/>
      <c r="C127" s="91"/>
      <c r="D127" s="8"/>
      <c r="E127" s="83"/>
      <c r="F127" s="91"/>
      <c r="G127" s="91"/>
      <c r="H127" s="91"/>
      <c r="I127" s="8"/>
      <c r="J127" s="91"/>
      <c r="K127" s="81"/>
      <c r="L127" s="91"/>
      <c r="M127" s="8"/>
      <c r="N127" s="8"/>
      <c r="O127" s="8"/>
      <c r="P127" s="9"/>
      <c r="Q127" s="171"/>
      <c r="R127" s="171"/>
      <c r="S127" s="171"/>
      <c r="T127" s="171"/>
      <c r="U127" s="171"/>
      <c r="X127" s="171"/>
      <c r="Y127" s="171"/>
    </row>
    <row r="128" spans="1:59" ht="12.95" customHeight="1" x14ac:dyDescent="0.2">
      <c r="A128" s="91"/>
      <c r="B128" s="91"/>
      <c r="C128" s="8"/>
      <c r="D128" s="8"/>
      <c r="E128" s="83"/>
      <c r="F128" s="91"/>
      <c r="G128" s="91"/>
      <c r="H128" s="91"/>
      <c r="I128" s="8"/>
      <c r="J128" s="91"/>
      <c r="K128" s="81"/>
      <c r="L128" s="9"/>
      <c r="M128" s="8"/>
      <c r="N128" s="8"/>
      <c r="O128" s="8"/>
      <c r="P128" s="8"/>
      <c r="Q128" s="154"/>
      <c r="R128" s="154"/>
      <c r="S128" s="154"/>
      <c r="T128" s="154"/>
      <c r="U128" s="154"/>
      <c r="X128" s="154"/>
      <c r="Y128" s="154"/>
    </row>
    <row r="129" spans="1:59" ht="12.95" customHeight="1" x14ac:dyDescent="0.2">
      <c r="A129" s="8"/>
      <c r="B129" s="91"/>
      <c r="C129" s="8"/>
      <c r="D129" s="8"/>
      <c r="E129" s="83"/>
      <c r="F129" s="91"/>
      <c r="G129" s="91"/>
      <c r="H129" s="91"/>
      <c r="I129" s="8"/>
      <c r="J129" s="91"/>
      <c r="K129" s="81"/>
      <c r="L129" s="9"/>
      <c r="M129" s="8"/>
      <c r="N129" s="8"/>
      <c r="O129" s="8"/>
      <c r="P129" s="8"/>
      <c r="Q129" s="154"/>
      <c r="R129" s="154"/>
      <c r="S129" s="154"/>
      <c r="T129" s="154"/>
      <c r="U129" s="154"/>
      <c r="X129" s="154"/>
      <c r="Y129" s="154"/>
    </row>
    <row r="130" spans="1:59" ht="12.95" customHeight="1" x14ac:dyDescent="0.2">
      <c r="A130" s="81"/>
      <c r="B130" s="91"/>
      <c r="C130" s="8"/>
      <c r="D130" s="8"/>
      <c r="E130" s="83"/>
      <c r="F130" s="91"/>
      <c r="G130" s="91"/>
      <c r="H130" s="91"/>
      <c r="I130" s="8"/>
      <c r="J130" s="91"/>
      <c r="K130" s="8"/>
      <c r="L130" s="9"/>
      <c r="M130" s="8"/>
      <c r="N130" s="8"/>
      <c r="O130" s="8"/>
      <c r="P130" s="8"/>
      <c r="Q130" s="154"/>
      <c r="R130" s="154"/>
      <c r="S130" s="154"/>
      <c r="T130" s="154"/>
      <c r="U130" s="154"/>
      <c r="X130" s="154"/>
      <c r="Y130" s="154"/>
    </row>
    <row r="131" spans="1:59" ht="12.95" customHeight="1" x14ac:dyDescent="0.2">
      <c r="A131" s="81"/>
      <c r="B131" s="91"/>
      <c r="C131" s="8"/>
      <c r="D131" s="8"/>
      <c r="E131" s="83"/>
      <c r="F131" s="91"/>
      <c r="G131" s="91"/>
      <c r="H131" s="91"/>
      <c r="I131" s="8"/>
      <c r="J131" s="91"/>
      <c r="K131" s="8"/>
      <c r="L131" s="9"/>
      <c r="M131" s="8"/>
      <c r="N131" s="8"/>
      <c r="O131" s="8"/>
      <c r="P131" s="8"/>
      <c r="Q131" s="154"/>
      <c r="R131" s="154"/>
      <c r="S131" s="154"/>
      <c r="T131" s="154"/>
      <c r="U131" s="154"/>
      <c r="X131" s="154"/>
      <c r="Y131" s="154"/>
    </row>
    <row r="132" spans="1:59" s="9" customFormat="1" ht="12.95" customHeight="1" x14ac:dyDescent="0.2">
      <c r="A132" s="81"/>
      <c r="B132" s="91"/>
      <c r="C132" s="8"/>
      <c r="D132" s="8"/>
      <c r="E132" s="83"/>
      <c r="F132" s="91"/>
      <c r="G132" s="91"/>
      <c r="H132" s="91"/>
      <c r="I132" s="8"/>
      <c r="J132" s="91"/>
      <c r="K132" s="91"/>
      <c r="L132" s="88"/>
      <c r="M132" s="8"/>
      <c r="N132" s="8"/>
      <c r="O132" s="8"/>
      <c r="P132" s="8"/>
      <c r="Q132" s="154"/>
      <c r="R132" s="154"/>
      <c r="S132" s="154"/>
      <c r="T132" s="154"/>
      <c r="U132" s="154"/>
      <c r="V132" s="171"/>
      <c r="W132" s="171"/>
      <c r="X132" s="154"/>
      <c r="Y132" s="154"/>
      <c r="Z132" s="171"/>
      <c r="AA132" s="171"/>
      <c r="AB132" s="171"/>
      <c r="AC132" s="171"/>
    </row>
    <row r="133" spans="1:59" ht="12.95" customHeight="1" x14ac:dyDescent="0.2">
      <c r="A133" s="80"/>
      <c r="B133" s="88"/>
      <c r="C133" s="8"/>
      <c r="D133" s="91"/>
      <c r="E133" s="83"/>
      <c r="F133" s="91"/>
      <c r="G133" s="91"/>
      <c r="H133" s="91"/>
      <c r="I133" s="91"/>
      <c r="J133" s="91"/>
      <c r="K133" s="83"/>
      <c r="L133" s="88"/>
      <c r="M133" s="8"/>
      <c r="N133" s="8"/>
      <c r="O133" s="8"/>
      <c r="P133" s="8"/>
      <c r="Q133" s="154"/>
      <c r="R133" s="154"/>
      <c r="S133" s="154"/>
      <c r="T133" s="154"/>
      <c r="U133" s="154"/>
      <c r="X133" s="154"/>
      <c r="Y133" s="154"/>
    </row>
    <row r="134" spans="1:59" ht="12.95" customHeight="1" x14ac:dyDescent="0.2">
      <c r="A134" s="80"/>
      <c r="B134" s="8"/>
      <c r="C134" s="81"/>
      <c r="D134" s="81"/>
      <c r="E134" s="81"/>
      <c r="F134" s="91"/>
      <c r="G134" s="91"/>
      <c r="H134" s="91"/>
      <c r="I134" s="81"/>
      <c r="J134" s="91"/>
      <c r="K134" s="81"/>
      <c r="L134" s="88"/>
      <c r="M134" s="8"/>
      <c r="N134" s="8"/>
      <c r="O134" s="8"/>
      <c r="P134" s="8"/>
      <c r="Q134" s="154"/>
      <c r="R134" s="154"/>
      <c r="S134" s="154"/>
      <c r="T134" s="154"/>
      <c r="U134" s="154"/>
      <c r="X134" s="154"/>
      <c r="Y134" s="154"/>
    </row>
    <row r="135" spans="1:59" ht="12.95" customHeight="1" x14ac:dyDescent="0.2">
      <c r="A135" s="81"/>
      <c r="B135" s="8"/>
      <c r="C135" s="81"/>
      <c r="D135" s="81"/>
      <c r="E135" s="81"/>
      <c r="F135" s="91"/>
      <c r="G135" s="91"/>
      <c r="H135" s="91"/>
      <c r="I135" s="81"/>
      <c r="J135" s="91"/>
      <c r="K135" s="81"/>
      <c r="L135" s="88"/>
      <c r="M135" s="8"/>
      <c r="N135" s="8"/>
      <c r="O135" s="8"/>
      <c r="P135" s="8"/>
      <c r="Q135" s="154"/>
      <c r="R135" s="154"/>
      <c r="S135" s="154"/>
      <c r="T135" s="154"/>
      <c r="U135" s="154"/>
      <c r="X135" s="154"/>
      <c r="Y135" s="154"/>
    </row>
    <row r="136" spans="1:59" ht="12.95" customHeight="1" x14ac:dyDescent="0.2">
      <c r="A136" s="81"/>
      <c r="B136" s="91"/>
      <c r="C136" s="81"/>
      <c r="D136" s="81"/>
      <c r="E136" s="81"/>
      <c r="F136" s="91"/>
      <c r="G136" s="91"/>
      <c r="H136" s="91"/>
      <c r="I136" s="81"/>
      <c r="J136" s="91"/>
      <c r="K136" s="81"/>
      <c r="L136" s="88"/>
      <c r="M136" s="8"/>
      <c r="N136" s="8"/>
      <c r="O136" s="8"/>
      <c r="P136" s="8"/>
      <c r="Q136" s="154"/>
      <c r="R136" s="154"/>
      <c r="S136" s="154"/>
      <c r="T136" s="154"/>
      <c r="U136" s="154"/>
      <c r="X136" s="154"/>
      <c r="Y136" s="154"/>
    </row>
    <row r="137" spans="1:59" ht="12.95" customHeight="1" x14ac:dyDescent="0.2">
      <c r="A137" s="81"/>
      <c r="B137" s="91"/>
      <c r="C137" s="80"/>
      <c r="D137" s="80"/>
      <c r="E137" s="80"/>
      <c r="F137" s="8"/>
      <c r="G137" s="8"/>
      <c r="H137" s="8"/>
      <c r="I137" s="80"/>
      <c r="J137" s="91"/>
      <c r="K137" s="80"/>
      <c r="L137" s="88"/>
      <c r="M137" s="8"/>
      <c r="N137" s="8"/>
      <c r="O137" s="8"/>
      <c r="P137" s="8"/>
      <c r="Q137" s="154"/>
      <c r="R137" s="154"/>
      <c r="S137" s="154"/>
      <c r="T137" s="154"/>
      <c r="U137" s="154"/>
      <c r="X137" s="154"/>
      <c r="Y137" s="154"/>
    </row>
    <row r="138" spans="1:59" ht="12.95" customHeight="1" x14ac:dyDescent="0.2">
      <c r="A138" s="81"/>
      <c r="B138" s="91"/>
      <c r="C138" s="80"/>
      <c r="D138" s="80"/>
      <c r="E138" s="80"/>
      <c r="F138" s="8"/>
      <c r="G138" s="8"/>
      <c r="H138" s="8"/>
      <c r="I138" s="80"/>
      <c r="J138" s="91"/>
      <c r="K138" s="80"/>
      <c r="L138" s="88"/>
      <c r="M138" s="8"/>
      <c r="N138" s="8"/>
      <c r="O138" s="8"/>
      <c r="P138" s="8"/>
      <c r="Q138" s="154"/>
      <c r="R138" s="154"/>
      <c r="S138" s="154"/>
      <c r="T138" s="154"/>
      <c r="U138" s="154"/>
      <c r="X138" s="154"/>
      <c r="Y138" s="154"/>
    </row>
    <row r="139" spans="1:59" ht="12.95" customHeight="1" x14ac:dyDescent="0.2">
      <c r="A139" s="81"/>
      <c r="B139" s="91"/>
      <c r="C139" s="81"/>
      <c r="D139" s="81"/>
      <c r="E139" s="81"/>
      <c r="F139" s="8"/>
      <c r="G139" s="8"/>
      <c r="H139" s="8"/>
      <c r="I139" s="81"/>
      <c r="J139" s="88"/>
      <c r="K139" s="81"/>
      <c r="L139" s="88"/>
      <c r="M139" s="8"/>
      <c r="N139" s="8"/>
      <c r="O139" s="8"/>
      <c r="P139" s="8"/>
      <c r="Q139" s="154"/>
      <c r="R139" s="154"/>
      <c r="S139" s="154"/>
      <c r="T139" s="154"/>
      <c r="U139" s="154"/>
      <c r="X139" s="154"/>
      <c r="Y139" s="154"/>
    </row>
    <row r="140" spans="1:59" ht="12.95" customHeight="1" x14ac:dyDescent="0.2">
      <c r="A140" s="81"/>
      <c r="B140" s="91"/>
      <c r="C140" s="81"/>
      <c r="D140" s="81"/>
      <c r="E140" s="81"/>
      <c r="F140" s="8"/>
      <c r="G140" s="8"/>
      <c r="H140" s="8"/>
      <c r="I140" s="81"/>
      <c r="J140" s="88"/>
      <c r="K140" s="81"/>
      <c r="L140" s="88"/>
      <c r="M140" s="8"/>
      <c r="N140" s="8"/>
      <c r="O140" s="8"/>
      <c r="P140" s="8"/>
      <c r="Q140" s="154"/>
      <c r="R140" s="154"/>
      <c r="S140" s="154"/>
      <c r="T140" s="154"/>
      <c r="U140" s="154"/>
      <c r="X140" s="154"/>
      <c r="Y140" s="154"/>
    </row>
    <row r="141" spans="1:59" s="8" customFormat="1" ht="12.95" customHeight="1" x14ac:dyDescent="0.2">
      <c r="A141" s="81"/>
      <c r="B141" s="91"/>
      <c r="C141" s="81"/>
      <c r="D141" s="81"/>
      <c r="E141" s="81"/>
      <c r="I141" s="81"/>
      <c r="J141" s="88"/>
      <c r="K141" s="81"/>
      <c r="L141" s="88"/>
      <c r="Q141" s="154"/>
      <c r="R141" s="154"/>
      <c r="S141" s="154"/>
      <c r="T141" s="154"/>
      <c r="U141" s="154"/>
      <c r="V141" s="154"/>
      <c r="W141" s="154"/>
      <c r="X141" s="154"/>
      <c r="Y141" s="154"/>
      <c r="Z141" s="154"/>
      <c r="AA141" s="154"/>
      <c r="AB141" s="154"/>
      <c r="AC141" s="154"/>
      <c r="BG141" s="224"/>
    </row>
    <row r="142" spans="1:59" s="8" customFormat="1" ht="12.95" customHeight="1" x14ac:dyDescent="0.2">
      <c r="A142" s="81"/>
      <c r="B142" s="91"/>
      <c r="C142" s="81"/>
      <c r="D142" s="81"/>
      <c r="E142" s="81"/>
      <c r="I142" s="81"/>
      <c r="J142" s="88"/>
      <c r="K142" s="81"/>
      <c r="L142" s="88"/>
      <c r="Q142" s="154"/>
      <c r="R142" s="154"/>
      <c r="S142" s="154"/>
      <c r="T142" s="154"/>
      <c r="U142" s="154"/>
      <c r="V142" s="154"/>
      <c r="W142" s="154"/>
      <c r="X142" s="154"/>
      <c r="Y142" s="154"/>
      <c r="Z142" s="154"/>
      <c r="AA142" s="154"/>
      <c r="AB142" s="154"/>
      <c r="AC142" s="154"/>
      <c r="BG142" s="224"/>
    </row>
    <row r="143" spans="1:59" s="8" customFormat="1" ht="12.95" customHeight="1" x14ac:dyDescent="0.2">
      <c r="A143" s="87"/>
      <c r="B143" s="91"/>
      <c r="C143" s="81"/>
      <c r="D143" s="81"/>
      <c r="E143" s="81"/>
      <c r="I143" s="81"/>
      <c r="J143" s="88"/>
      <c r="K143" s="81"/>
      <c r="L143" s="9"/>
      <c r="Q143" s="154"/>
      <c r="R143" s="154"/>
      <c r="S143" s="154"/>
      <c r="T143" s="154"/>
      <c r="U143" s="154"/>
      <c r="V143" s="154"/>
      <c r="W143" s="154"/>
      <c r="X143" s="154"/>
      <c r="Y143" s="154"/>
      <c r="Z143" s="154"/>
      <c r="AA143" s="154"/>
      <c r="AB143" s="154"/>
      <c r="AC143" s="154"/>
      <c r="BG143" s="224"/>
    </row>
    <row r="144" spans="1:59" s="8" customFormat="1" ht="12.95" customHeight="1" x14ac:dyDescent="0.2">
      <c r="A144" s="87"/>
      <c r="B144" s="91"/>
      <c r="C144" s="81"/>
      <c r="D144" s="81"/>
      <c r="E144" s="81"/>
      <c r="I144" s="81"/>
      <c r="J144" s="88"/>
      <c r="K144" s="81"/>
      <c r="L144" s="9"/>
      <c r="Q144" s="154"/>
      <c r="R144" s="154"/>
      <c r="S144" s="154"/>
      <c r="T144" s="154"/>
      <c r="U144" s="154"/>
      <c r="V144" s="154"/>
      <c r="W144" s="154"/>
      <c r="X144" s="154"/>
      <c r="Y144" s="154"/>
      <c r="Z144" s="154"/>
      <c r="AA144" s="154"/>
      <c r="AB144" s="154"/>
      <c r="AC144" s="154"/>
      <c r="BG144" s="224"/>
    </row>
    <row r="145" spans="1:59" s="8" customFormat="1" ht="12.95" customHeight="1" x14ac:dyDescent="0.2">
      <c r="A145" s="80"/>
      <c r="B145" s="91"/>
      <c r="C145" s="81"/>
      <c r="D145" s="81"/>
      <c r="E145" s="81"/>
      <c r="I145" s="81"/>
      <c r="J145" s="88"/>
      <c r="K145" s="81"/>
      <c r="L145" s="88"/>
      <c r="Q145" s="154"/>
      <c r="R145" s="154"/>
      <c r="S145" s="154"/>
      <c r="T145" s="154"/>
      <c r="U145" s="154"/>
      <c r="V145" s="154"/>
      <c r="W145" s="154"/>
      <c r="X145" s="154"/>
      <c r="Y145" s="154"/>
      <c r="Z145" s="154"/>
      <c r="AA145" s="154"/>
      <c r="AB145" s="154"/>
      <c r="AC145" s="154"/>
      <c r="BG145" s="224"/>
    </row>
    <row r="146" spans="1:59" s="8" customFormat="1" ht="12.95" customHeight="1" x14ac:dyDescent="0.2">
      <c r="A146" s="80"/>
      <c r="B146" s="91"/>
      <c r="C146" s="81"/>
      <c r="D146" s="81"/>
      <c r="E146" s="81"/>
      <c r="I146" s="81"/>
      <c r="J146" s="88"/>
      <c r="K146" s="81"/>
      <c r="L146" s="88"/>
      <c r="Q146" s="154"/>
      <c r="R146" s="154"/>
      <c r="S146" s="154"/>
      <c r="T146" s="154"/>
      <c r="U146" s="154"/>
      <c r="V146" s="154"/>
      <c r="W146" s="154"/>
      <c r="X146" s="154"/>
      <c r="Y146" s="154"/>
      <c r="Z146" s="154"/>
      <c r="AA146" s="154"/>
      <c r="AB146" s="154"/>
      <c r="AC146" s="154"/>
      <c r="BG146" s="224"/>
    </row>
    <row r="147" spans="1:59" s="8" customFormat="1" ht="12.95" customHeight="1" x14ac:dyDescent="0.2">
      <c r="B147" s="91"/>
      <c r="C147" s="91"/>
      <c r="E147" s="83"/>
      <c r="J147" s="88"/>
      <c r="L147" s="88"/>
      <c r="Q147" s="154"/>
      <c r="R147" s="154"/>
      <c r="S147" s="154"/>
      <c r="T147" s="154"/>
      <c r="U147" s="154"/>
      <c r="V147" s="154"/>
      <c r="W147" s="154"/>
      <c r="X147" s="154"/>
      <c r="Y147" s="154"/>
      <c r="Z147" s="154"/>
      <c r="AA147" s="154"/>
      <c r="AB147" s="154"/>
      <c r="AC147" s="154"/>
      <c r="BG147" s="224"/>
    </row>
    <row r="148" spans="1:59" s="8" customFormat="1" ht="12.95" customHeight="1" x14ac:dyDescent="0.2">
      <c r="A148" s="91"/>
      <c r="B148" s="91"/>
      <c r="C148" s="91"/>
      <c r="E148" s="83"/>
      <c r="J148" s="88"/>
      <c r="L148" s="91"/>
      <c r="M148" s="9"/>
      <c r="N148" s="9"/>
      <c r="O148" s="9"/>
      <c r="Q148" s="154"/>
      <c r="R148" s="154"/>
      <c r="S148" s="154"/>
      <c r="T148" s="154"/>
      <c r="U148" s="154"/>
      <c r="V148" s="154"/>
      <c r="W148" s="154"/>
      <c r="X148" s="154"/>
      <c r="Y148" s="154"/>
      <c r="Z148" s="154"/>
      <c r="AA148" s="154"/>
      <c r="AB148" s="154"/>
      <c r="AC148" s="154"/>
      <c r="BG148" s="224"/>
    </row>
    <row r="149" spans="1:59" s="8" customFormat="1" ht="12.95" customHeight="1" x14ac:dyDescent="0.2">
      <c r="A149" s="91"/>
      <c r="B149" s="91"/>
      <c r="C149" s="80"/>
      <c r="D149" s="9"/>
      <c r="E149" s="10"/>
      <c r="F149" s="88"/>
      <c r="G149" s="88"/>
      <c r="H149" s="88"/>
      <c r="J149" s="88"/>
      <c r="L149" s="91"/>
      <c r="M149" s="9"/>
      <c r="N149" s="9"/>
      <c r="O149" s="9"/>
      <c r="Q149" s="154"/>
      <c r="R149" s="154"/>
      <c r="S149" s="154"/>
      <c r="T149" s="154"/>
      <c r="U149" s="154"/>
      <c r="V149" s="154"/>
      <c r="W149" s="154"/>
      <c r="X149" s="154"/>
      <c r="Y149" s="154"/>
      <c r="Z149" s="154"/>
      <c r="AA149" s="154"/>
      <c r="AB149" s="154"/>
      <c r="AC149" s="154"/>
      <c r="BG149" s="224"/>
    </row>
    <row r="150" spans="1:59" s="8" customFormat="1" ht="12.95" customHeight="1" x14ac:dyDescent="0.2">
      <c r="B150" s="91"/>
      <c r="C150" s="80"/>
      <c r="E150" s="83"/>
      <c r="F150" s="88"/>
      <c r="G150" s="88"/>
      <c r="H150" s="88"/>
      <c r="I150" s="9"/>
      <c r="J150" s="88"/>
      <c r="L150" s="91"/>
      <c r="M150" s="9"/>
      <c r="N150" s="9"/>
      <c r="O150" s="9"/>
      <c r="Q150" s="154"/>
      <c r="R150" s="154"/>
      <c r="S150" s="154"/>
      <c r="T150" s="154"/>
      <c r="U150" s="154"/>
      <c r="V150" s="154"/>
      <c r="W150" s="154"/>
      <c r="X150" s="154"/>
      <c r="Y150" s="154"/>
      <c r="Z150" s="154"/>
      <c r="AA150" s="154"/>
      <c r="AB150" s="154"/>
      <c r="AC150" s="154"/>
      <c r="BG150" s="224"/>
    </row>
    <row r="151" spans="1:59" s="8" customFormat="1" x14ac:dyDescent="0.2">
      <c r="B151" s="91"/>
      <c r="D151" s="91"/>
      <c r="E151" s="83"/>
      <c r="F151" s="88"/>
      <c r="G151" s="88"/>
      <c r="H151" s="88"/>
      <c r="J151" s="88"/>
      <c r="L151" s="91"/>
      <c r="M151" s="9"/>
      <c r="N151" s="9"/>
      <c r="O151" s="9"/>
      <c r="Q151" s="154"/>
      <c r="R151" s="154"/>
      <c r="S151" s="154"/>
      <c r="T151" s="154"/>
      <c r="U151" s="154"/>
      <c r="V151" s="154"/>
      <c r="W151" s="154"/>
      <c r="X151" s="154"/>
      <c r="Y151" s="154"/>
      <c r="Z151" s="154"/>
      <c r="AA151" s="154"/>
      <c r="AB151" s="154"/>
      <c r="AC151" s="154"/>
      <c r="BG151" s="224"/>
    </row>
    <row r="152" spans="1:59" s="8" customFormat="1" x14ac:dyDescent="0.2">
      <c r="B152" s="91"/>
      <c r="E152" s="83"/>
      <c r="F152" s="88"/>
      <c r="G152" s="88"/>
      <c r="H152" s="88"/>
      <c r="I152" s="91"/>
      <c r="J152" s="88"/>
      <c r="L152" s="91"/>
      <c r="M152" s="9"/>
      <c r="N152" s="9"/>
      <c r="O152" s="9"/>
      <c r="Q152" s="154"/>
      <c r="R152" s="154"/>
      <c r="S152" s="154"/>
      <c r="T152" s="154"/>
      <c r="U152" s="154"/>
      <c r="V152" s="154"/>
      <c r="W152" s="154"/>
      <c r="X152" s="154"/>
      <c r="Y152" s="154"/>
      <c r="Z152" s="154"/>
      <c r="AA152" s="154"/>
      <c r="AB152" s="154"/>
      <c r="AC152" s="154"/>
      <c r="BG152" s="224"/>
    </row>
    <row r="153" spans="1:59" s="8" customFormat="1" x14ac:dyDescent="0.2">
      <c r="B153" s="91"/>
      <c r="E153" s="83"/>
      <c r="F153" s="88"/>
      <c r="G153" s="88"/>
      <c r="H153" s="88"/>
      <c r="J153" s="88"/>
      <c r="K153" s="83"/>
      <c r="L153" s="91"/>
      <c r="M153" s="9"/>
      <c r="N153" s="9"/>
      <c r="O153" s="9"/>
      <c r="Q153" s="154"/>
      <c r="R153" s="154"/>
      <c r="S153" s="154"/>
      <c r="T153" s="154"/>
      <c r="U153" s="154"/>
      <c r="V153" s="154"/>
      <c r="W153" s="154"/>
      <c r="X153" s="154"/>
      <c r="Y153" s="154"/>
      <c r="Z153" s="154"/>
      <c r="AA153" s="154"/>
      <c r="AB153" s="154"/>
      <c r="AC153" s="154"/>
      <c r="BG153" s="224"/>
    </row>
    <row r="154" spans="1:59" s="8" customFormat="1" x14ac:dyDescent="0.2">
      <c r="B154" s="91"/>
      <c r="E154" s="83"/>
      <c r="F154" s="88"/>
      <c r="G154" s="88"/>
      <c r="H154" s="88"/>
      <c r="J154" s="88"/>
      <c r="K154" s="9"/>
      <c r="L154" s="91"/>
      <c r="M154" s="9"/>
      <c r="N154" s="9"/>
      <c r="O154" s="9"/>
      <c r="Q154" s="154"/>
      <c r="R154" s="154"/>
      <c r="S154" s="154"/>
      <c r="T154" s="154"/>
      <c r="U154" s="154"/>
      <c r="V154" s="154"/>
      <c r="W154" s="154"/>
      <c r="X154" s="154"/>
      <c r="Y154" s="154"/>
      <c r="Z154" s="154"/>
      <c r="AA154" s="154"/>
      <c r="AB154" s="154"/>
      <c r="AC154" s="154"/>
      <c r="BG154" s="224"/>
    </row>
    <row r="155" spans="1:59" s="8" customFormat="1" x14ac:dyDescent="0.2">
      <c r="B155" s="91"/>
      <c r="E155" s="83"/>
      <c r="F155" s="88"/>
      <c r="G155" s="88"/>
      <c r="H155" s="88"/>
      <c r="J155" s="88"/>
      <c r="K155" s="83"/>
      <c r="L155" s="91"/>
      <c r="M155" s="9"/>
      <c r="N155" s="9"/>
      <c r="O155" s="9"/>
      <c r="Q155" s="154"/>
      <c r="R155" s="154"/>
      <c r="S155" s="154"/>
      <c r="T155" s="154"/>
      <c r="U155" s="154"/>
      <c r="V155" s="154"/>
      <c r="W155" s="154"/>
      <c r="X155" s="154"/>
      <c r="Y155" s="154"/>
      <c r="Z155" s="154"/>
      <c r="AA155" s="154"/>
      <c r="AB155" s="154"/>
      <c r="AC155" s="154"/>
      <c r="BG155" s="224"/>
    </row>
    <row r="156" spans="1:59" s="8" customFormat="1" x14ac:dyDescent="0.2">
      <c r="B156" s="91"/>
      <c r="C156" s="9"/>
      <c r="E156" s="83"/>
      <c r="F156" s="88"/>
      <c r="G156" s="88"/>
      <c r="H156" s="88"/>
      <c r="J156" s="88"/>
      <c r="K156" s="91"/>
      <c r="L156" s="91"/>
      <c r="M156" s="9"/>
      <c r="N156" s="9"/>
      <c r="O156" s="9"/>
      <c r="Q156" s="154"/>
      <c r="R156" s="154"/>
      <c r="S156" s="154"/>
      <c r="T156" s="154"/>
      <c r="U156" s="154"/>
      <c r="V156" s="154"/>
      <c r="W156" s="154"/>
      <c r="X156" s="154"/>
      <c r="Y156" s="154"/>
      <c r="Z156" s="154"/>
      <c r="AA156" s="154"/>
      <c r="AB156" s="154"/>
      <c r="AC156" s="154"/>
      <c r="BG156" s="224"/>
    </row>
    <row r="157" spans="1:59" x14ac:dyDescent="0.2">
      <c r="A157" s="9"/>
      <c r="B157" s="91"/>
      <c r="C157" s="8"/>
      <c r="D157" s="8"/>
      <c r="E157" s="83"/>
      <c r="F157" s="88"/>
      <c r="G157" s="88"/>
      <c r="H157" s="88"/>
      <c r="I157" s="8"/>
      <c r="J157" s="88"/>
      <c r="K157" s="8"/>
      <c r="L157" s="91"/>
      <c r="M157" s="94"/>
      <c r="N157" s="94"/>
      <c r="O157" s="94"/>
      <c r="P157" s="8"/>
      <c r="Q157" s="154"/>
      <c r="R157" s="154"/>
      <c r="S157" s="154"/>
      <c r="T157" s="154"/>
      <c r="U157" s="154"/>
      <c r="X157" s="154"/>
      <c r="Y157" s="154"/>
    </row>
    <row r="158" spans="1:59" x14ac:dyDescent="0.2">
      <c r="A158" s="8"/>
      <c r="B158" s="8"/>
      <c r="C158" s="91"/>
      <c r="D158" s="8"/>
      <c r="E158" s="83"/>
      <c r="F158" s="88"/>
      <c r="G158" s="88"/>
      <c r="H158" s="88"/>
      <c r="I158" s="8"/>
      <c r="J158" s="88"/>
      <c r="K158" s="8"/>
      <c r="L158" s="91"/>
      <c r="M158" s="9"/>
      <c r="N158" s="9"/>
      <c r="O158" s="9"/>
      <c r="P158" s="8"/>
      <c r="Q158" s="154"/>
      <c r="R158" s="154"/>
      <c r="S158" s="154"/>
      <c r="T158" s="154"/>
      <c r="U158" s="154"/>
      <c r="X158" s="154"/>
      <c r="Y158" s="154"/>
    </row>
    <row r="159" spans="1:59" x14ac:dyDescent="0.2">
      <c r="A159" s="91"/>
      <c r="B159" s="8"/>
      <c r="C159" s="95"/>
      <c r="D159" s="8"/>
      <c r="E159" s="83"/>
      <c r="F159" s="88"/>
      <c r="G159" s="88"/>
      <c r="H159" s="88"/>
      <c r="I159" s="8"/>
      <c r="J159" s="88"/>
      <c r="K159" s="8"/>
      <c r="L159" s="94"/>
      <c r="M159" s="9"/>
      <c r="N159" s="9"/>
      <c r="O159" s="9"/>
      <c r="P159" s="8"/>
      <c r="Q159" s="154"/>
      <c r="R159" s="154"/>
      <c r="S159" s="154"/>
      <c r="T159" s="154"/>
      <c r="U159" s="154"/>
      <c r="X159" s="154"/>
      <c r="Y159" s="154"/>
    </row>
    <row r="160" spans="1:59" x14ac:dyDescent="0.2">
      <c r="A160" s="95"/>
      <c r="B160" s="8"/>
      <c r="C160" s="95"/>
      <c r="D160" s="8"/>
      <c r="E160" s="83"/>
      <c r="F160" s="88"/>
      <c r="G160" s="88"/>
      <c r="H160" s="88"/>
      <c r="I160" s="8"/>
      <c r="J160" s="88"/>
      <c r="K160" s="8"/>
      <c r="L160" s="94"/>
      <c r="M160" s="9"/>
      <c r="N160" s="9"/>
      <c r="O160" s="9"/>
      <c r="P160" s="8"/>
      <c r="Q160" s="154"/>
      <c r="R160" s="154"/>
      <c r="S160" s="154"/>
      <c r="T160" s="154"/>
      <c r="U160" s="154"/>
      <c r="X160" s="154"/>
      <c r="Y160" s="154"/>
    </row>
    <row r="161" spans="1:59" x14ac:dyDescent="0.2">
      <c r="A161" s="95"/>
      <c r="B161" s="8"/>
      <c r="C161" s="95"/>
      <c r="D161" s="8"/>
      <c r="E161" s="83"/>
      <c r="F161" s="88"/>
      <c r="G161" s="88"/>
      <c r="H161" s="88"/>
      <c r="I161" s="8"/>
      <c r="J161" s="88"/>
      <c r="K161" s="8"/>
      <c r="L161" s="94"/>
      <c r="M161" s="9"/>
      <c r="N161" s="9"/>
      <c r="O161" s="9"/>
      <c r="P161" s="8"/>
      <c r="Q161" s="154"/>
      <c r="R161" s="154"/>
      <c r="S161" s="154"/>
      <c r="T161" s="154"/>
      <c r="U161" s="154"/>
      <c r="X161" s="154"/>
      <c r="Y161" s="154"/>
    </row>
    <row r="162" spans="1:59" x14ac:dyDescent="0.2">
      <c r="A162" s="95"/>
      <c r="B162" s="8"/>
      <c r="C162" s="95"/>
      <c r="D162" s="8"/>
      <c r="E162" s="83"/>
      <c r="F162" s="88"/>
      <c r="G162" s="88"/>
      <c r="H162" s="88"/>
      <c r="I162" s="8"/>
      <c r="J162" s="88"/>
      <c r="K162" s="8"/>
      <c r="L162" s="94"/>
      <c r="M162" s="9"/>
      <c r="N162" s="9"/>
      <c r="O162" s="9"/>
      <c r="P162" s="8"/>
      <c r="Q162" s="154"/>
      <c r="R162" s="154"/>
      <c r="S162" s="154"/>
      <c r="T162" s="154"/>
      <c r="U162" s="154"/>
      <c r="X162" s="154"/>
      <c r="Y162" s="154"/>
    </row>
    <row r="163" spans="1:59" x14ac:dyDescent="0.2">
      <c r="A163" s="95"/>
      <c r="B163" s="8"/>
      <c r="C163" s="87"/>
      <c r="D163" s="8"/>
      <c r="E163" s="83"/>
      <c r="F163" s="88"/>
      <c r="G163" s="88"/>
      <c r="H163" s="88"/>
      <c r="I163" s="8"/>
      <c r="J163" s="88"/>
      <c r="K163" s="83"/>
      <c r="L163" s="94"/>
      <c r="M163" s="9"/>
      <c r="N163" s="9"/>
      <c r="O163" s="9"/>
      <c r="P163" s="8"/>
      <c r="Q163" s="154"/>
      <c r="R163" s="154"/>
      <c r="S163" s="154"/>
      <c r="T163" s="154"/>
      <c r="U163" s="154"/>
      <c r="X163" s="154"/>
      <c r="Y163" s="154"/>
    </row>
    <row r="164" spans="1:59" x14ac:dyDescent="0.2">
      <c r="A164" s="87"/>
      <c r="B164" s="8"/>
      <c r="C164" s="87"/>
      <c r="D164" s="8"/>
      <c r="E164" s="83"/>
      <c r="F164" s="88"/>
      <c r="G164" s="88"/>
      <c r="H164" s="88"/>
      <c r="I164" s="8"/>
      <c r="J164" s="88"/>
      <c r="K164" s="83"/>
      <c r="L164" s="94"/>
      <c r="M164" s="87"/>
      <c r="N164" s="9"/>
      <c r="O164" s="9"/>
      <c r="P164" s="8"/>
      <c r="Q164" s="154"/>
      <c r="R164" s="154"/>
      <c r="S164" s="154"/>
      <c r="T164" s="154"/>
      <c r="U164" s="154"/>
      <c r="X164" s="154"/>
      <c r="Y164" s="154"/>
    </row>
    <row r="165" spans="1:59" x14ac:dyDescent="0.2">
      <c r="A165" s="87"/>
      <c r="B165" s="8"/>
      <c r="C165" s="87"/>
      <c r="D165" s="8"/>
      <c r="E165" s="83"/>
      <c r="F165" s="88"/>
      <c r="G165" s="88"/>
      <c r="H165" s="88"/>
      <c r="I165" s="8"/>
      <c r="J165" s="88"/>
      <c r="K165" s="83"/>
      <c r="L165" s="94"/>
      <c r="M165" s="87"/>
      <c r="N165" s="9"/>
      <c r="O165" s="9"/>
      <c r="P165" s="8"/>
      <c r="Q165" s="154"/>
      <c r="R165" s="154"/>
      <c r="S165" s="154"/>
      <c r="T165" s="154"/>
      <c r="U165" s="154"/>
      <c r="X165" s="154"/>
      <c r="Y165" s="154"/>
    </row>
    <row r="166" spans="1:59" x14ac:dyDescent="0.2">
      <c r="A166" s="87"/>
      <c r="B166" s="8"/>
      <c r="C166" s="87"/>
      <c r="D166" s="8"/>
      <c r="E166" s="83"/>
      <c r="F166" s="88"/>
      <c r="G166" s="88"/>
      <c r="H166" s="88"/>
      <c r="I166" s="8"/>
      <c r="J166" s="88"/>
      <c r="K166" s="83"/>
      <c r="L166" s="91"/>
      <c r="M166" s="91"/>
      <c r="N166" s="9"/>
      <c r="O166" s="9"/>
      <c r="P166" s="8"/>
      <c r="Q166" s="154"/>
      <c r="R166" s="154"/>
      <c r="S166" s="154"/>
      <c r="T166" s="154"/>
      <c r="U166" s="154"/>
      <c r="X166" s="154"/>
      <c r="Y166" s="154"/>
    </row>
    <row r="167" spans="1:59" x14ac:dyDescent="0.2">
      <c r="A167" s="87"/>
      <c r="B167" s="8"/>
      <c r="C167" s="87"/>
      <c r="D167" s="8"/>
      <c r="E167" s="83"/>
      <c r="F167" s="88"/>
      <c r="G167" s="88"/>
      <c r="H167" s="88"/>
      <c r="I167" s="8"/>
      <c r="J167" s="88"/>
      <c r="K167" s="83"/>
      <c r="L167" s="91"/>
      <c r="M167" s="91"/>
      <c r="N167" s="9"/>
      <c r="O167" s="9"/>
      <c r="P167" s="8"/>
      <c r="Q167" s="154"/>
      <c r="R167" s="154"/>
      <c r="S167" s="154"/>
      <c r="T167" s="154"/>
      <c r="U167" s="154"/>
      <c r="X167" s="154"/>
      <c r="Y167" s="154"/>
    </row>
    <row r="168" spans="1:59" s="8" customFormat="1" x14ac:dyDescent="0.2">
      <c r="A168" s="87"/>
      <c r="C168" s="87"/>
      <c r="E168" s="83"/>
      <c r="F168" s="88"/>
      <c r="G168" s="88"/>
      <c r="H168" s="88"/>
      <c r="J168" s="88"/>
      <c r="K168" s="83"/>
      <c r="L168" s="91"/>
      <c r="M168" s="87"/>
      <c r="N168" s="9"/>
      <c r="O168" s="9"/>
      <c r="Q168" s="154"/>
      <c r="R168" s="154"/>
      <c r="S168" s="154"/>
      <c r="T168" s="154"/>
      <c r="U168" s="154"/>
      <c r="V168" s="154"/>
      <c r="W168" s="154"/>
      <c r="X168" s="154"/>
      <c r="Y168" s="154"/>
      <c r="Z168" s="154"/>
      <c r="AA168" s="154"/>
      <c r="AB168" s="154"/>
      <c r="AC168" s="154"/>
      <c r="BG168" s="224"/>
    </row>
    <row r="169" spans="1:59" s="8" customFormat="1" x14ac:dyDescent="0.2">
      <c r="A169" s="87"/>
      <c r="E169" s="83"/>
      <c r="F169" s="88"/>
      <c r="G169" s="88"/>
      <c r="H169" s="88"/>
      <c r="J169" s="88"/>
      <c r="K169" s="83"/>
      <c r="L169" s="92"/>
      <c r="M169" s="87"/>
      <c r="N169" s="9"/>
      <c r="O169" s="9"/>
      <c r="Q169" s="154"/>
      <c r="R169" s="154"/>
      <c r="S169" s="154"/>
      <c r="T169" s="154"/>
      <c r="U169" s="154"/>
      <c r="V169" s="154"/>
      <c r="W169" s="154"/>
      <c r="X169" s="154"/>
      <c r="Y169" s="154"/>
      <c r="Z169" s="154"/>
      <c r="AA169" s="154"/>
      <c r="AB169" s="154"/>
      <c r="AC169" s="154"/>
      <c r="BG169" s="224"/>
    </row>
    <row r="170" spans="1:59" s="8" customFormat="1" x14ac:dyDescent="0.2">
      <c r="E170" s="83"/>
      <c r="F170" s="88"/>
      <c r="G170" s="88"/>
      <c r="H170" s="88"/>
      <c r="J170" s="88"/>
      <c r="K170" s="83"/>
      <c r="L170" s="88"/>
      <c r="M170" s="87"/>
      <c r="Q170" s="154"/>
      <c r="R170" s="154"/>
      <c r="S170" s="154"/>
      <c r="T170" s="154"/>
      <c r="U170" s="154"/>
      <c r="V170" s="154"/>
      <c r="W170" s="154"/>
      <c r="X170" s="154"/>
      <c r="Y170" s="154"/>
      <c r="Z170" s="154"/>
      <c r="AA170" s="154"/>
      <c r="AB170" s="154"/>
      <c r="AC170" s="154"/>
      <c r="BG170" s="224"/>
    </row>
    <row r="171" spans="1:59" s="8" customFormat="1" x14ac:dyDescent="0.2">
      <c r="E171" s="83"/>
      <c r="F171" s="88"/>
      <c r="G171" s="88"/>
      <c r="H171" s="88"/>
      <c r="J171" s="88"/>
      <c r="K171" s="83"/>
      <c r="L171" s="88"/>
      <c r="Q171" s="154"/>
      <c r="R171" s="154"/>
      <c r="S171" s="154"/>
      <c r="T171" s="154"/>
      <c r="U171" s="154"/>
      <c r="V171" s="154"/>
      <c r="W171" s="154"/>
      <c r="X171" s="154"/>
      <c r="Y171" s="154"/>
      <c r="Z171" s="154"/>
      <c r="AA171" s="154"/>
      <c r="AB171" s="154"/>
      <c r="AC171" s="154"/>
      <c r="BG171" s="224"/>
    </row>
    <row r="172" spans="1:59" s="8" customFormat="1" x14ac:dyDescent="0.2">
      <c r="C172" s="91"/>
      <c r="E172" s="83"/>
      <c r="F172" s="88"/>
      <c r="G172" s="88"/>
      <c r="H172" s="88"/>
      <c r="J172" s="88"/>
      <c r="K172" s="83"/>
      <c r="L172" s="88"/>
      <c r="P172" s="91"/>
      <c r="Q172" s="172"/>
      <c r="R172" s="172"/>
      <c r="S172" s="172"/>
      <c r="T172" s="172"/>
      <c r="U172" s="172"/>
      <c r="V172" s="154"/>
      <c r="W172" s="154"/>
      <c r="X172" s="172"/>
      <c r="Y172" s="172"/>
      <c r="Z172" s="154"/>
      <c r="AA172" s="154"/>
      <c r="AB172" s="154"/>
      <c r="AC172" s="154"/>
      <c r="BG172" s="224"/>
    </row>
    <row r="173" spans="1:59" s="8" customFormat="1" x14ac:dyDescent="0.2">
      <c r="A173" s="91"/>
      <c r="C173" s="91"/>
      <c r="E173" s="83"/>
      <c r="F173" s="88"/>
      <c r="G173" s="88"/>
      <c r="H173" s="88"/>
      <c r="J173" s="88"/>
      <c r="K173" s="83"/>
      <c r="L173" s="88"/>
      <c r="Q173" s="154"/>
      <c r="R173" s="154"/>
      <c r="S173" s="154"/>
      <c r="T173" s="154"/>
      <c r="U173" s="154"/>
      <c r="V173" s="154"/>
      <c r="W173" s="154"/>
      <c r="X173" s="154"/>
      <c r="Y173" s="154"/>
      <c r="Z173" s="154"/>
      <c r="AA173" s="154"/>
      <c r="AB173" s="154"/>
      <c r="AC173" s="154"/>
      <c r="BG173" s="224"/>
    </row>
    <row r="174" spans="1:59" s="8" customFormat="1" x14ac:dyDescent="0.2">
      <c r="A174" s="91"/>
      <c r="E174" s="83"/>
      <c r="F174" s="88"/>
      <c r="G174" s="88"/>
      <c r="H174" s="88"/>
      <c r="J174" s="88"/>
      <c r="K174" s="83"/>
      <c r="L174" s="88"/>
      <c r="Q174" s="154"/>
      <c r="R174" s="154"/>
      <c r="S174" s="154"/>
      <c r="T174" s="154"/>
      <c r="U174" s="154"/>
      <c r="V174" s="154"/>
      <c r="W174" s="154"/>
      <c r="X174" s="154"/>
      <c r="Y174" s="154"/>
      <c r="Z174" s="154"/>
      <c r="AA174" s="154"/>
      <c r="AB174" s="154"/>
      <c r="AC174" s="154"/>
      <c r="BG174" s="224"/>
    </row>
    <row r="175" spans="1:59" s="8" customFormat="1" x14ac:dyDescent="0.2">
      <c r="E175" s="83"/>
      <c r="F175" s="88"/>
      <c r="G175" s="88"/>
      <c r="H175" s="88"/>
      <c r="J175" s="88"/>
      <c r="K175" s="83"/>
      <c r="L175" s="88"/>
      <c r="Q175" s="154"/>
      <c r="R175" s="154"/>
      <c r="S175" s="154"/>
      <c r="T175" s="154"/>
      <c r="U175" s="154"/>
      <c r="V175" s="154"/>
      <c r="W175" s="154"/>
      <c r="X175" s="154"/>
      <c r="Y175" s="154"/>
      <c r="Z175" s="154"/>
      <c r="AA175" s="154"/>
      <c r="AB175" s="154"/>
      <c r="AC175" s="154"/>
      <c r="BG175" s="224"/>
    </row>
    <row r="176" spans="1:59" s="8" customFormat="1" x14ac:dyDescent="0.2">
      <c r="E176" s="83"/>
      <c r="F176" s="88"/>
      <c r="G176" s="88"/>
      <c r="H176" s="88"/>
      <c r="J176" s="88"/>
      <c r="K176" s="83"/>
      <c r="L176" s="88"/>
      <c r="Q176" s="154"/>
      <c r="R176" s="154"/>
      <c r="S176" s="154"/>
      <c r="T176" s="154"/>
      <c r="U176" s="154"/>
      <c r="V176" s="154"/>
      <c r="W176" s="154"/>
      <c r="X176" s="154"/>
      <c r="Y176" s="154"/>
      <c r="Z176" s="154"/>
      <c r="AA176" s="154"/>
      <c r="AB176" s="154"/>
      <c r="AC176" s="154"/>
      <c r="BG176" s="224"/>
    </row>
    <row r="177" spans="1:59" s="91" customFormat="1" x14ac:dyDescent="0.2">
      <c r="A177" s="8"/>
      <c r="B177" s="8"/>
      <c r="C177" s="8"/>
      <c r="D177" s="8"/>
      <c r="E177" s="83"/>
      <c r="F177" s="88"/>
      <c r="G177" s="88"/>
      <c r="H177" s="88"/>
      <c r="I177" s="8"/>
      <c r="J177" s="88"/>
      <c r="K177" s="88"/>
      <c r="L177" s="88"/>
      <c r="M177" s="8"/>
      <c r="N177" s="8"/>
      <c r="O177" s="8"/>
      <c r="P177" s="8"/>
      <c r="Q177" s="154"/>
      <c r="R177" s="154"/>
      <c r="S177" s="154"/>
      <c r="T177" s="154"/>
      <c r="U177" s="154"/>
      <c r="V177" s="172"/>
      <c r="W177" s="172"/>
      <c r="X177" s="154"/>
      <c r="Y177" s="154"/>
      <c r="Z177" s="172"/>
      <c r="AA177" s="172"/>
      <c r="AB177" s="172"/>
      <c r="AC177" s="172"/>
    </row>
    <row r="178" spans="1:59" s="8" customFormat="1" x14ac:dyDescent="0.2">
      <c r="E178" s="83"/>
      <c r="F178" s="88"/>
      <c r="G178" s="88"/>
      <c r="H178" s="88"/>
      <c r="J178" s="88"/>
      <c r="K178" s="88"/>
      <c r="L178" s="88"/>
      <c r="M178" s="91"/>
      <c r="N178" s="91"/>
      <c r="O178" s="91"/>
      <c r="Q178" s="154"/>
      <c r="R178" s="154"/>
      <c r="S178" s="154"/>
      <c r="T178" s="154"/>
      <c r="U178" s="154"/>
      <c r="V178" s="154"/>
      <c r="W178" s="154"/>
      <c r="X178" s="154"/>
      <c r="Y178" s="154"/>
      <c r="Z178" s="154"/>
      <c r="AA178" s="154"/>
      <c r="AB178" s="154"/>
      <c r="AC178" s="154"/>
      <c r="BG178" s="224"/>
    </row>
    <row r="179" spans="1:59" s="8" customFormat="1" x14ac:dyDescent="0.2">
      <c r="E179" s="83"/>
      <c r="F179" s="88"/>
      <c r="G179" s="88"/>
      <c r="H179" s="88"/>
      <c r="J179" s="88"/>
      <c r="K179" s="88"/>
      <c r="L179" s="88"/>
      <c r="M179" s="91"/>
      <c r="N179" s="91"/>
      <c r="O179" s="91"/>
      <c r="P179" s="9"/>
      <c r="Q179" s="154"/>
      <c r="R179" s="158"/>
      <c r="S179" s="154"/>
      <c r="T179" s="154"/>
      <c r="U179" s="154"/>
      <c r="V179" s="154"/>
      <c r="W179" s="154"/>
      <c r="X179" s="154"/>
      <c r="Y179" s="154"/>
      <c r="Z179" s="154"/>
      <c r="AA179" s="154"/>
      <c r="AB179" s="154"/>
      <c r="AC179" s="154"/>
      <c r="BG179" s="224"/>
    </row>
    <row r="180" spans="1:59" s="8" customFormat="1" x14ac:dyDescent="0.2">
      <c r="E180" s="83"/>
      <c r="F180" s="88"/>
      <c r="G180" s="88"/>
      <c r="H180" s="88"/>
      <c r="J180" s="96"/>
      <c r="K180" s="88"/>
      <c r="L180" s="9"/>
      <c r="M180" s="91"/>
      <c r="N180" s="91"/>
      <c r="O180" s="91"/>
      <c r="P180" s="9"/>
      <c r="Q180" s="154"/>
      <c r="R180" s="172"/>
      <c r="S180" s="154"/>
      <c r="T180" s="154"/>
      <c r="U180" s="154"/>
      <c r="V180" s="154"/>
      <c r="W180" s="154"/>
      <c r="X180" s="154"/>
      <c r="Y180" s="154"/>
      <c r="Z180" s="154"/>
      <c r="AA180" s="154"/>
      <c r="AB180" s="154"/>
      <c r="AC180" s="154"/>
      <c r="BG180" s="224"/>
    </row>
    <row r="181" spans="1:59" s="8" customFormat="1" x14ac:dyDescent="0.2">
      <c r="E181" s="83"/>
      <c r="F181" s="88"/>
      <c r="G181" s="88"/>
      <c r="H181" s="88"/>
      <c r="J181" s="96"/>
      <c r="K181" s="88"/>
      <c r="L181" s="9"/>
      <c r="M181" s="91"/>
      <c r="N181" s="91"/>
      <c r="O181" s="91"/>
      <c r="P181" s="9"/>
      <c r="Q181" s="154"/>
      <c r="R181" s="172"/>
      <c r="S181" s="154"/>
      <c r="T181" s="154"/>
      <c r="U181" s="154"/>
      <c r="V181" s="154"/>
      <c r="W181" s="154"/>
      <c r="X181" s="154"/>
      <c r="Y181" s="154"/>
      <c r="Z181" s="154"/>
      <c r="AA181" s="154"/>
      <c r="AB181" s="154"/>
      <c r="AC181" s="154"/>
      <c r="BG181" s="224"/>
    </row>
    <row r="182" spans="1:59" s="8" customFormat="1" x14ac:dyDescent="0.2">
      <c r="E182" s="83"/>
      <c r="F182" s="88"/>
      <c r="G182" s="88"/>
      <c r="H182" s="88"/>
      <c r="J182" s="96"/>
      <c r="K182" s="88"/>
      <c r="L182" s="9"/>
      <c r="M182" s="91"/>
      <c r="N182" s="91"/>
      <c r="O182" s="91"/>
      <c r="P182" s="9"/>
      <c r="Q182" s="154"/>
      <c r="R182" s="158"/>
      <c r="S182" s="154"/>
      <c r="T182" s="154"/>
      <c r="U182" s="154"/>
      <c r="V182" s="154"/>
      <c r="W182" s="154"/>
      <c r="X182" s="154"/>
      <c r="Y182" s="154"/>
      <c r="Z182" s="154"/>
      <c r="AA182" s="154"/>
      <c r="AB182" s="154"/>
      <c r="AC182" s="154"/>
      <c r="BG182" s="224"/>
    </row>
    <row r="183" spans="1:59" s="8" customFormat="1" x14ac:dyDescent="0.2">
      <c r="E183" s="83"/>
      <c r="F183" s="88"/>
      <c r="G183" s="88"/>
      <c r="H183" s="88"/>
      <c r="J183" s="96"/>
      <c r="K183" s="88"/>
      <c r="L183" s="9"/>
      <c r="M183" s="91"/>
      <c r="N183" s="91"/>
      <c r="O183" s="91"/>
      <c r="P183" s="9"/>
      <c r="Q183" s="154"/>
      <c r="R183" s="158"/>
      <c r="S183" s="154"/>
      <c r="T183" s="154"/>
      <c r="U183" s="154"/>
      <c r="V183" s="154"/>
      <c r="W183" s="154"/>
      <c r="X183" s="154"/>
      <c r="Y183" s="154"/>
      <c r="Z183" s="154"/>
      <c r="AA183" s="154"/>
      <c r="AB183" s="154"/>
      <c r="AC183" s="154"/>
      <c r="BG183" s="224"/>
    </row>
    <row r="184" spans="1:59" s="8" customFormat="1" x14ac:dyDescent="0.2">
      <c r="E184" s="83"/>
      <c r="F184" s="88"/>
      <c r="G184" s="88"/>
      <c r="H184" s="88"/>
      <c r="J184" s="96"/>
      <c r="K184" s="88"/>
      <c r="L184" s="9"/>
      <c r="M184" s="91"/>
      <c r="N184" s="91"/>
      <c r="O184" s="91"/>
      <c r="P184" s="9"/>
      <c r="Q184" s="154"/>
      <c r="R184" s="158"/>
      <c r="S184" s="154"/>
      <c r="T184" s="154"/>
      <c r="U184" s="154"/>
      <c r="V184" s="154"/>
      <c r="W184" s="154"/>
      <c r="X184" s="154"/>
      <c r="Y184" s="154"/>
      <c r="Z184" s="154"/>
      <c r="AA184" s="154"/>
      <c r="AB184" s="154"/>
      <c r="AC184" s="154"/>
      <c r="BG184" s="224"/>
    </row>
    <row r="185" spans="1:59" s="8" customFormat="1" x14ac:dyDescent="0.2">
      <c r="E185" s="83"/>
      <c r="F185" s="88"/>
      <c r="G185" s="88"/>
      <c r="H185" s="88"/>
      <c r="J185" s="96"/>
      <c r="K185" s="88"/>
      <c r="L185" s="9"/>
      <c r="M185" s="91"/>
      <c r="N185" s="91"/>
      <c r="O185" s="91"/>
      <c r="Q185" s="154"/>
      <c r="R185" s="154"/>
      <c r="S185" s="154"/>
      <c r="T185" s="154"/>
      <c r="U185" s="154"/>
      <c r="V185" s="154"/>
      <c r="W185" s="154"/>
      <c r="X185" s="154"/>
      <c r="Y185" s="154"/>
      <c r="Z185" s="154"/>
      <c r="AA185" s="154"/>
      <c r="AB185" s="154"/>
      <c r="AC185" s="154"/>
      <c r="BG185" s="224"/>
    </row>
    <row r="186" spans="1:59" s="8" customFormat="1" x14ac:dyDescent="0.2">
      <c r="E186" s="83"/>
      <c r="F186" s="88"/>
      <c r="G186" s="88"/>
      <c r="H186" s="88"/>
      <c r="J186" s="96"/>
      <c r="K186" s="88"/>
      <c r="L186" s="9"/>
      <c r="M186" s="91"/>
      <c r="N186" s="91"/>
      <c r="O186" s="91"/>
      <c r="Q186" s="154"/>
      <c r="R186" s="154"/>
      <c r="S186" s="154"/>
      <c r="T186" s="154"/>
      <c r="U186" s="154"/>
      <c r="V186" s="154"/>
      <c r="W186" s="154"/>
      <c r="X186" s="154"/>
      <c r="Y186" s="154"/>
      <c r="Z186" s="154"/>
      <c r="AA186" s="154"/>
      <c r="AB186" s="154"/>
      <c r="AC186" s="154"/>
      <c r="BG186" s="224"/>
    </row>
    <row r="187" spans="1:59" s="8" customFormat="1" x14ac:dyDescent="0.2">
      <c r="E187" s="83"/>
      <c r="F187" s="88"/>
      <c r="G187" s="88"/>
      <c r="H187" s="88"/>
      <c r="J187" s="96"/>
      <c r="K187" s="88"/>
      <c r="L187" s="9"/>
      <c r="M187" s="91"/>
      <c r="N187" s="91"/>
      <c r="O187" s="91"/>
      <c r="Q187" s="154"/>
      <c r="R187" s="154"/>
      <c r="S187" s="154"/>
      <c r="T187" s="154"/>
      <c r="U187" s="154"/>
      <c r="V187" s="154"/>
      <c r="W187" s="154"/>
      <c r="X187" s="154"/>
      <c r="Y187" s="154"/>
      <c r="Z187" s="154"/>
      <c r="AA187" s="154"/>
      <c r="AB187" s="154"/>
      <c r="AC187" s="154"/>
      <c r="BG187" s="224"/>
    </row>
    <row r="188" spans="1:59" s="8" customFormat="1" x14ac:dyDescent="0.2">
      <c r="E188" s="83"/>
      <c r="F188" s="88"/>
      <c r="G188" s="88"/>
      <c r="H188" s="88"/>
      <c r="J188" s="96"/>
      <c r="K188" s="88"/>
      <c r="L188" s="9"/>
      <c r="M188" s="91"/>
      <c r="N188" s="91"/>
      <c r="O188" s="91"/>
      <c r="Q188" s="154"/>
      <c r="R188" s="154"/>
      <c r="S188" s="154"/>
      <c r="T188" s="154"/>
      <c r="U188" s="154"/>
      <c r="V188" s="154"/>
      <c r="W188" s="154"/>
      <c r="X188" s="154"/>
      <c r="Y188" s="154"/>
      <c r="Z188" s="154"/>
      <c r="AA188" s="154"/>
      <c r="AB188" s="154"/>
      <c r="AC188" s="154"/>
      <c r="BG188" s="224"/>
    </row>
    <row r="189" spans="1:59" s="8" customFormat="1" x14ac:dyDescent="0.2">
      <c r="E189" s="83"/>
      <c r="F189" s="88"/>
      <c r="G189" s="88"/>
      <c r="H189" s="88"/>
      <c r="J189" s="96"/>
      <c r="K189" s="88"/>
      <c r="L189" s="9"/>
      <c r="M189" s="91"/>
      <c r="N189" s="91"/>
      <c r="O189" s="91"/>
      <c r="Q189" s="154"/>
      <c r="R189" s="154"/>
      <c r="S189" s="154"/>
      <c r="T189" s="154"/>
      <c r="U189" s="154"/>
      <c r="V189" s="154"/>
      <c r="W189" s="154"/>
      <c r="X189" s="154"/>
      <c r="Y189" s="154"/>
      <c r="Z189" s="154"/>
      <c r="AA189" s="154"/>
      <c r="AB189" s="154"/>
      <c r="AC189" s="154"/>
      <c r="BG189" s="224"/>
    </row>
    <row r="190" spans="1:59" s="8" customFormat="1" x14ac:dyDescent="0.2">
      <c r="E190" s="83"/>
      <c r="F190" s="88"/>
      <c r="G190" s="88"/>
      <c r="H190" s="88"/>
      <c r="J190" s="96"/>
      <c r="K190" s="88"/>
      <c r="L190" s="9"/>
      <c r="M190" s="91"/>
      <c r="N190" s="91"/>
      <c r="O190" s="91"/>
      <c r="Q190" s="154"/>
      <c r="R190" s="154"/>
      <c r="S190" s="154"/>
      <c r="T190" s="154"/>
      <c r="U190" s="154"/>
      <c r="V190" s="154"/>
      <c r="W190" s="154"/>
      <c r="X190" s="154"/>
      <c r="Y190" s="154"/>
      <c r="Z190" s="154"/>
      <c r="AA190" s="154"/>
      <c r="AB190" s="154"/>
      <c r="AC190" s="154"/>
      <c r="BG190" s="224"/>
    </row>
    <row r="191" spans="1:59" s="8" customFormat="1" x14ac:dyDescent="0.2">
      <c r="E191" s="83"/>
      <c r="F191" s="88"/>
      <c r="G191" s="88"/>
      <c r="H191" s="88"/>
      <c r="J191" s="96"/>
      <c r="K191" s="88"/>
      <c r="L191" s="9"/>
      <c r="M191" s="91"/>
      <c r="N191" s="91"/>
      <c r="O191" s="91"/>
      <c r="Q191" s="154"/>
      <c r="R191" s="154"/>
      <c r="S191" s="154"/>
      <c r="T191" s="154"/>
      <c r="U191" s="154"/>
      <c r="V191" s="154"/>
      <c r="W191" s="154"/>
      <c r="X191" s="154"/>
      <c r="Y191" s="154"/>
      <c r="Z191" s="154"/>
      <c r="AA191" s="154"/>
      <c r="AB191" s="154"/>
      <c r="AC191" s="154"/>
      <c r="BG191" s="224"/>
    </row>
    <row r="192" spans="1:59" s="8" customFormat="1" x14ac:dyDescent="0.2">
      <c r="E192" s="83"/>
      <c r="F192" s="88"/>
      <c r="G192" s="88"/>
      <c r="H192" s="88"/>
      <c r="J192" s="96"/>
      <c r="K192" s="88"/>
      <c r="L192" s="9"/>
      <c r="M192" s="91"/>
      <c r="N192" s="91"/>
      <c r="O192" s="91"/>
      <c r="Q192" s="154"/>
      <c r="R192" s="154"/>
      <c r="S192" s="154"/>
      <c r="T192" s="154"/>
      <c r="U192" s="154"/>
      <c r="V192" s="154"/>
      <c r="W192" s="154"/>
      <c r="X192" s="154"/>
      <c r="Y192" s="154"/>
      <c r="Z192" s="154"/>
      <c r="AA192" s="154"/>
      <c r="AB192" s="154"/>
      <c r="AC192" s="154"/>
      <c r="BG192" s="224"/>
    </row>
    <row r="193" spans="1:59" s="8" customFormat="1" x14ac:dyDescent="0.2">
      <c r="E193" s="83"/>
      <c r="F193" s="88"/>
      <c r="G193" s="88"/>
      <c r="H193" s="88"/>
      <c r="J193" s="96"/>
      <c r="K193" s="88"/>
      <c r="L193" s="9"/>
      <c r="M193" s="91"/>
      <c r="N193" s="91"/>
      <c r="O193" s="91"/>
      <c r="P193" s="91"/>
      <c r="Q193" s="172"/>
      <c r="R193" s="172"/>
      <c r="S193" s="172"/>
      <c r="T193" s="172"/>
      <c r="U193" s="172"/>
      <c r="V193" s="154"/>
      <c r="W193" s="154"/>
      <c r="X193" s="172"/>
      <c r="Y193" s="172"/>
      <c r="Z193" s="154"/>
      <c r="AA193" s="154"/>
      <c r="AB193" s="154"/>
      <c r="AC193" s="154"/>
      <c r="BG193" s="224"/>
    </row>
    <row r="194" spans="1:59" s="8" customFormat="1" x14ac:dyDescent="0.2">
      <c r="E194" s="83"/>
      <c r="F194" s="88"/>
      <c r="G194" s="88"/>
      <c r="H194" s="88"/>
      <c r="J194" s="96"/>
      <c r="K194" s="88"/>
      <c r="L194" s="9"/>
      <c r="M194" s="91"/>
      <c r="N194" s="91"/>
      <c r="O194" s="91"/>
      <c r="P194" s="91"/>
      <c r="Q194" s="172"/>
      <c r="R194" s="172"/>
      <c r="S194" s="172"/>
      <c r="T194" s="172"/>
      <c r="U194" s="172"/>
      <c r="V194" s="154"/>
      <c r="W194" s="154"/>
      <c r="X194" s="172"/>
      <c r="Y194" s="172"/>
      <c r="Z194" s="154"/>
      <c r="AA194" s="154"/>
      <c r="AB194" s="154"/>
      <c r="AC194" s="154"/>
      <c r="BG194" s="224"/>
    </row>
    <row r="195" spans="1:59" s="8" customFormat="1" x14ac:dyDescent="0.2">
      <c r="E195" s="83"/>
      <c r="F195" s="88"/>
      <c r="G195" s="88"/>
      <c r="H195" s="88"/>
      <c r="J195" s="96"/>
      <c r="K195" s="88"/>
      <c r="L195" s="9"/>
      <c r="M195" s="91"/>
      <c r="N195" s="91"/>
      <c r="O195" s="91"/>
      <c r="P195" s="91"/>
      <c r="Q195" s="172"/>
      <c r="R195" s="172"/>
      <c r="S195" s="172"/>
      <c r="T195" s="172"/>
      <c r="U195" s="172"/>
      <c r="V195" s="154"/>
      <c r="W195" s="154"/>
      <c r="X195" s="172"/>
      <c r="Y195" s="172"/>
      <c r="Z195" s="154"/>
      <c r="AA195" s="154"/>
      <c r="AB195" s="154"/>
      <c r="AC195" s="154"/>
      <c r="BG195" s="224"/>
    </row>
    <row r="196" spans="1:59" s="8" customFormat="1" x14ac:dyDescent="0.2">
      <c r="D196" s="224"/>
      <c r="E196" s="3"/>
      <c r="F196" s="88"/>
      <c r="G196" s="88"/>
      <c r="H196" s="88"/>
      <c r="J196" s="96"/>
      <c r="K196" s="88"/>
      <c r="L196" s="9"/>
      <c r="M196" s="91"/>
      <c r="N196" s="91"/>
      <c r="O196" s="91"/>
      <c r="P196" s="91"/>
      <c r="Q196" s="172"/>
      <c r="R196" s="172"/>
      <c r="S196" s="172"/>
      <c r="T196" s="172"/>
      <c r="U196" s="172"/>
      <c r="V196" s="154"/>
      <c r="W196" s="154"/>
      <c r="X196" s="172"/>
      <c r="Y196" s="172"/>
      <c r="Z196" s="154"/>
      <c r="AA196" s="154"/>
      <c r="AB196" s="154"/>
      <c r="AC196" s="154"/>
      <c r="BG196" s="224"/>
    </row>
    <row r="197" spans="1:59" s="8" customFormat="1" x14ac:dyDescent="0.2">
      <c r="D197" s="224"/>
      <c r="E197" s="3"/>
      <c r="F197" s="88"/>
      <c r="G197" s="88"/>
      <c r="H197" s="88"/>
      <c r="J197" s="96"/>
      <c r="K197" s="88"/>
      <c r="L197" s="9"/>
      <c r="M197" s="91"/>
      <c r="N197" s="91"/>
      <c r="O197" s="91"/>
      <c r="P197" s="91"/>
      <c r="Q197" s="172"/>
      <c r="R197" s="172"/>
      <c r="S197" s="172"/>
      <c r="T197" s="172"/>
      <c r="U197" s="172"/>
      <c r="V197" s="154"/>
      <c r="W197" s="154"/>
      <c r="X197" s="172"/>
      <c r="Y197" s="172"/>
      <c r="Z197" s="154"/>
      <c r="AA197" s="154"/>
      <c r="AB197" s="154"/>
      <c r="AC197" s="154"/>
      <c r="BG197" s="224"/>
    </row>
    <row r="198" spans="1:59" s="91" customFormat="1" x14ac:dyDescent="0.2">
      <c r="A198" s="8"/>
      <c r="B198" s="8"/>
      <c r="C198" s="8"/>
      <c r="D198" s="224"/>
      <c r="E198" s="3"/>
      <c r="F198" s="88"/>
      <c r="G198" s="88"/>
      <c r="H198" s="88"/>
      <c r="I198" s="8"/>
      <c r="J198" s="96"/>
      <c r="K198" s="88"/>
      <c r="L198" s="9"/>
      <c r="Q198" s="172"/>
      <c r="R198" s="172"/>
      <c r="S198" s="172"/>
      <c r="T198" s="172"/>
      <c r="U198" s="172"/>
      <c r="V198" s="172"/>
      <c r="W198" s="172"/>
      <c r="X198" s="172"/>
      <c r="Y198" s="172"/>
      <c r="Z198" s="172"/>
      <c r="AA198" s="172"/>
      <c r="AB198" s="172"/>
      <c r="AC198" s="172"/>
    </row>
    <row r="199" spans="1:59" s="91" customFormat="1" x14ac:dyDescent="0.2">
      <c r="A199" s="8"/>
      <c r="B199" s="8"/>
      <c r="C199" s="8"/>
      <c r="D199" s="224"/>
      <c r="E199" s="3"/>
      <c r="F199" s="88"/>
      <c r="G199" s="88"/>
      <c r="H199" s="88"/>
      <c r="I199" s="8"/>
      <c r="J199" s="96"/>
      <c r="K199" s="88"/>
      <c r="L199" s="9"/>
      <c r="Q199" s="172"/>
      <c r="R199" s="172"/>
      <c r="S199" s="172"/>
      <c r="T199" s="172"/>
      <c r="U199" s="172"/>
      <c r="V199" s="172"/>
      <c r="W199" s="172"/>
      <c r="X199" s="172"/>
      <c r="Y199" s="172"/>
      <c r="Z199" s="172"/>
      <c r="AA199" s="172"/>
      <c r="AB199" s="172"/>
      <c r="AC199" s="172"/>
    </row>
    <row r="200" spans="1:59" s="91" customFormat="1" x14ac:dyDescent="0.2">
      <c r="A200" s="8"/>
      <c r="B200" s="8"/>
      <c r="C200" s="8"/>
      <c r="D200" s="224"/>
      <c r="E200" s="3"/>
      <c r="F200" s="88"/>
      <c r="G200" s="88"/>
      <c r="H200" s="88"/>
      <c r="I200" s="224"/>
      <c r="J200" s="96"/>
      <c r="K200" s="88"/>
      <c r="L200" s="9"/>
      <c r="M200" s="92"/>
      <c r="N200" s="92"/>
      <c r="O200" s="92"/>
      <c r="Q200" s="172"/>
      <c r="R200" s="172"/>
      <c r="S200" s="172"/>
      <c r="T200" s="172"/>
      <c r="U200" s="172"/>
      <c r="V200" s="172"/>
      <c r="W200" s="172"/>
      <c r="X200" s="172"/>
      <c r="Y200" s="172"/>
      <c r="Z200" s="172"/>
      <c r="AA200" s="172"/>
      <c r="AB200" s="172"/>
      <c r="AC200" s="172"/>
    </row>
    <row r="201" spans="1:59" s="91" customFormat="1" x14ac:dyDescent="0.2">
      <c r="A201" s="224"/>
      <c r="B201" s="8"/>
      <c r="C201" s="224"/>
      <c r="D201" s="224"/>
      <c r="E201" s="3"/>
      <c r="F201" s="88"/>
      <c r="G201" s="88"/>
      <c r="H201" s="88"/>
      <c r="I201" s="224"/>
      <c r="J201" s="96"/>
      <c r="K201" s="88"/>
      <c r="L201" s="9"/>
      <c r="M201" s="88"/>
      <c r="N201" s="88"/>
      <c r="O201" s="88"/>
      <c r="Q201" s="172"/>
      <c r="R201" s="172"/>
      <c r="S201" s="172"/>
      <c r="T201" s="172"/>
      <c r="U201" s="172"/>
      <c r="V201" s="172"/>
      <c r="W201" s="172"/>
      <c r="X201" s="172"/>
      <c r="Y201" s="172"/>
      <c r="Z201" s="172"/>
      <c r="AA201" s="172"/>
      <c r="AB201" s="172"/>
      <c r="AC201" s="172"/>
    </row>
    <row r="202" spans="1:59" s="91" customFormat="1" x14ac:dyDescent="0.2">
      <c r="A202" s="224"/>
      <c r="B202" s="8"/>
      <c r="C202" s="224"/>
      <c r="D202" s="224"/>
      <c r="E202" s="3"/>
      <c r="F202" s="88"/>
      <c r="G202" s="88"/>
      <c r="H202" s="88"/>
      <c r="I202" s="224"/>
      <c r="J202" s="96"/>
      <c r="K202" s="88"/>
      <c r="L202" s="9"/>
      <c r="M202" s="88"/>
      <c r="N202" s="88"/>
      <c r="O202" s="88"/>
      <c r="Q202" s="172"/>
      <c r="R202" s="172"/>
      <c r="S202" s="172"/>
      <c r="T202" s="172"/>
      <c r="U202" s="172"/>
      <c r="V202" s="172"/>
      <c r="W202" s="172"/>
      <c r="X202" s="172"/>
      <c r="Y202" s="172"/>
      <c r="Z202" s="172"/>
      <c r="AA202" s="172"/>
      <c r="AB202" s="172"/>
      <c r="AC202" s="172"/>
    </row>
    <row r="203" spans="1:59" s="91" customFormat="1" x14ac:dyDescent="0.2">
      <c r="A203" s="224"/>
      <c r="B203" s="8"/>
      <c r="C203" s="224"/>
      <c r="D203" s="224"/>
      <c r="E203" s="3"/>
      <c r="F203" s="88"/>
      <c r="G203" s="88"/>
      <c r="H203" s="88"/>
      <c r="I203" s="224"/>
      <c r="J203" s="96"/>
      <c r="K203" s="88"/>
      <c r="L203" s="9"/>
      <c r="M203" s="88"/>
      <c r="N203" s="88"/>
      <c r="O203" s="88"/>
      <c r="Q203" s="172"/>
      <c r="R203" s="172"/>
      <c r="S203" s="172"/>
      <c r="T203" s="172"/>
      <c r="U203" s="172"/>
      <c r="V203" s="172"/>
      <c r="W203" s="172"/>
      <c r="X203" s="172"/>
      <c r="Y203" s="172"/>
      <c r="Z203" s="172"/>
      <c r="AA203" s="172"/>
      <c r="AB203" s="172"/>
      <c r="AC203" s="172"/>
    </row>
    <row r="204" spans="1:59" s="91" customFormat="1" x14ac:dyDescent="0.2">
      <c r="A204" s="224"/>
      <c r="B204" s="8"/>
      <c r="C204" s="224"/>
      <c r="D204" s="224"/>
      <c r="E204" s="3"/>
      <c r="F204" s="88"/>
      <c r="G204" s="88"/>
      <c r="H204" s="88"/>
      <c r="I204" s="224"/>
      <c r="J204" s="96"/>
      <c r="K204" s="1"/>
      <c r="L204" s="9"/>
      <c r="M204" s="88"/>
      <c r="N204" s="88"/>
      <c r="O204" s="88"/>
      <c r="Q204" s="172"/>
      <c r="R204" s="172"/>
      <c r="S204" s="172"/>
      <c r="T204" s="172"/>
      <c r="U204" s="172"/>
      <c r="V204" s="172"/>
      <c r="W204" s="172"/>
      <c r="X204" s="172"/>
      <c r="Y204" s="172"/>
      <c r="Z204" s="172"/>
      <c r="AA204" s="172"/>
      <c r="AB204" s="172"/>
      <c r="AC204" s="172"/>
    </row>
    <row r="205" spans="1:59" s="91" customFormat="1" x14ac:dyDescent="0.2">
      <c r="A205" s="224"/>
      <c r="B205" s="8"/>
      <c r="C205" s="224"/>
      <c r="D205" s="224"/>
      <c r="E205" s="3"/>
      <c r="F205" s="88"/>
      <c r="G205" s="88"/>
      <c r="H205" s="88"/>
      <c r="I205" s="224"/>
      <c r="J205" s="96"/>
      <c r="K205" s="1"/>
      <c r="L205" s="9"/>
      <c r="M205" s="88"/>
      <c r="N205" s="88"/>
      <c r="O205" s="88"/>
      <c r="Q205" s="172"/>
      <c r="R205" s="172"/>
      <c r="S205" s="172"/>
      <c r="T205" s="172"/>
      <c r="U205" s="172"/>
      <c r="V205" s="172"/>
      <c r="W205" s="172"/>
      <c r="X205" s="172"/>
      <c r="Y205" s="172"/>
      <c r="Z205" s="172"/>
      <c r="AA205" s="172"/>
      <c r="AB205" s="172"/>
      <c r="AC205" s="172"/>
    </row>
    <row r="206" spans="1:59" s="91" customFormat="1" x14ac:dyDescent="0.2">
      <c r="A206" s="224"/>
      <c r="B206" s="8"/>
      <c r="C206" s="224"/>
      <c r="D206" s="224"/>
      <c r="E206" s="3"/>
      <c r="F206" s="88"/>
      <c r="G206" s="88"/>
      <c r="H206" s="88"/>
      <c r="I206" s="224"/>
      <c r="J206" s="73"/>
      <c r="K206" s="1"/>
      <c r="L206" s="9"/>
      <c r="M206" s="88"/>
      <c r="N206" s="88"/>
      <c r="O206" s="88"/>
      <c r="Q206" s="172"/>
      <c r="R206" s="172"/>
      <c r="S206" s="172"/>
      <c r="T206" s="172"/>
      <c r="U206" s="172"/>
      <c r="V206" s="172"/>
      <c r="W206" s="172"/>
      <c r="X206" s="172"/>
      <c r="Y206" s="172"/>
      <c r="Z206" s="172"/>
      <c r="AA206" s="172"/>
      <c r="AB206" s="172"/>
      <c r="AC206" s="172"/>
    </row>
    <row r="207" spans="1:59" s="91" customFormat="1" x14ac:dyDescent="0.2">
      <c r="A207" s="224"/>
      <c r="B207" s="8"/>
      <c r="C207" s="224"/>
      <c r="D207" s="224"/>
      <c r="E207" s="3"/>
      <c r="F207" s="88"/>
      <c r="G207" s="88"/>
      <c r="H207" s="88"/>
      <c r="I207" s="224"/>
      <c r="J207" s="73"/>
      <c r="K207" s="1"/>
      <c r="L207" s="9"/>
      <c r="M207" s="88"/>
      <c r="N207" s="88"/>
      <c r="O207" s="88"/>
      <c r="Q207" s="172"/>
      <c r="R207" s="172"/>
      <c r="S207" s="172"/>
      <c r="T207" s="172"/>
      <c r="U207" s="172"/>
      <c r="V207" s="172"/>
      <c r="W207" s="172"/>
      <c r="X207" s="172"/>
      <c r="Y207" s="172"/>
      <c r="Z207" s="172"/>
      <c r="AA207" s="172"/>
      <c r="AB207" s="172"/>
      <c r="AC207" s="172"/>
    </row>
    <row r="208" spans="1:59" s="91" customFormat="1" x14ac:dyDescent="0.2">
      <c r="A208" s="224"/>
      <c r="B208" s="8"/>
      <c r="C208" s="224"/>
      <c r="D208" s="224"/>
      <c r="E208" s="3"/>
      <c r="F208" s="88"/>
      <c r="G208" s="88"/>
      <c r="H208" s="88"/>
      <c r="I208" s="224"/>
      <c r="J208" s="73"/>
      <c r="K208" s="1"/>
      <c r="L208" s="9"/>
      <c r="M208" s="88"/>
      <c r="N208" s="88"/>
      <c r="O208" s="88"/>
      <c r="Q208" s="172"/>
      <c r="R208" s="172"/>
      <c r="S208" s="172"/>
      <c r="T208" s="172"/>
      <c r="U208" s="172"/>
      <c r="V208" s="172"/>
      <c r="W208" s="172"/>
      <c r="X208" s="172"/>
      <c r="Y208" s="172"/>
      <c r="Z208" s="172"/>
      <c r="AA208" s="172"/>
      <c r="AB208" s="172"/>
      <c r="AC208" s="172"/>
    </row>
    <row r="209" spans="1:58" s="91" customFormat="1" x14ac:dyDescent="0.2">
      <c r="A209" s="224"/>
      <c r="B209" s="8"/>
      <c r="C209" s="224"/>
      <c r="D209" s="224"/>
      <c r="E209" s="3"/>
      <c r="F209" s="88"/>
      <c r="G209" s="88"/>
      <c r="H209" s="88"/>
      <c r="I209" s="224"/>
      <c r="J209" s="73"/>
      <c r="K209" s="1"/>
      <c r="L209" s="9"/>
      <c r="M209" s="88"/>
      <c r="N209" s="88"/>
      <c r="O209" s="88"/>
      <c r="Q209" s="172"/>
      <c r="R209" s="172"/>
      <c r="S209" s="172"/>
      <c r="T209" s="172"/>
      <c r="U209" s="172"/>
      <c r="V209" s="172"/>
      <c r="W209" s="172"/>
      <c r="X209" s="172"/>
      <c r="Y209" s="172"/>
      <c r="Z209" s="172"/>
      <c r="AA209" s="172"/>
      <c r="AB209" s="172"/>
      <c r="AC209" s="172"/>
    </row>
    <row r="210" spans="1:58" s="74" customFormat="1" x14ac:dyDescent="0.2">
      <c r="A210" s="224"/>
      <c r="B210" s="224"/>
      <c r="C210" s="224"/>
      <c r="D210" s="224"/>
      <c r="E210" s="3"/>
      <c r="F210" s="1"/>
      <c r="G210" s="1"/>
      <c r="H210" s="1"/>
      <c r="I210" s="224"/>
      <c r="J210" s="73"/>
      <c r="K210" s="1"/>
      <c r="L210" s="2"/>
      <c r="M210" s="224"/>
      <c r="N210" s="224"/>
      <c r="O210" s="224"/>
      <c r="Q210" s="173"/>
      <c r="R210" s="173"/>
      <c r="S210" s="173"/>
      <c r="T210" s="173"/>
      <c r="U210" s="173"/>
      <c r="V210" s="172"/>
      <c r="W210" s="172"/>
      <c r="X210" s="173"/>
      <c r="Y210" s="173"/>
      <c r="Z210" s="172"/>
      <c r="AA210" s="172"/>
      <c r="AB210" s="172"/>
      <c r="AC210" s="172"/>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row>
    <row r="211" spans="1:58" s="74" customFormat="1" x14ac:dyDescent="0.2">
      <c r="A211" s="224"/>
      <c r="B211" s="224"/>
      <c r="C211" s="224"/>
      <c r="D211" s="224"/>
      <c r="E211" s="3"/>
      <c r="F211" s="1"/>
      <c r="G211" s="1"/>
      <c r="H211" s="1"/>
      <c r="I211" s="224"/>
      <c r="J211" s="73"/>
      <c r="K211" s="1"/>
      <c r="L211" s="2"/>
      <c r="M211" s="224"/>
      <c r="N211" s="224"/>
      <c r="O211" s="224"/>
      <c r="P211" s="4"/>
      <c r="Q211" s="173"/>
      <c r="R211" s="173"/>
      <c r="S211" s="173"/>
      <c r="T211" s="173"/>
      <c r="U211" s="173"/>
      <c r="V211" s="172"/>
      <c r="W211" s="172"/>
      <c r="X211" s="173"/>
      <c r="Y211" s="173"/>
      <c r="Z211" s="172"/>
      <c r="AA211" s="172"/>
      <c r="AB211" s="172"/>
      <c r="AC211" s="172"/>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row>
    <row r="212" spans="1:58" s="74" customFormat="1" x14ac:dyDescent="0.2">
      <c r="A212" s="224"/>
      <c r="B212" s="224"/>
      <c r="C212" s="224"/>
      <c r="D212" s="224"/>
      <c r="E212" s="3"/>
      <c r="F212" s="1"/>
      <c r="G212" s="1"/>
      <c r="H212" s="1"/>
      <c r="I212" s="224"/>
      <c r="J212" s="73"/>
      <c r="K212" s="1"/>
      <c r="L212" s="2"/>
      <c r="M212" s="224"/>
      <c r="N212" s="224"/>
      <c r="O212" s="224"/>
      <c r="P212" s="4"/>
      <c r="Q212" s="173"/>
      <c r="R212" s="173"/>
      <c r="S212" s="173"/>
      <c r="T212" s="173"/>
      <c r="U212" s="173"/>
      <c r="V212" s="172"/>
      <c r="W212" s="172"/>
      <c r="X212" s="173"/>
      <c r="Y212" s="173"/>
      <c r="Z212" s="172"/>
      <c r="AA212" s="172"/>
      <c r="AB212" s="172"/>
      <c r="AC212" s="172"/>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row>
    <row r="213" spans="1:58" s="74" customFormat="1" x14ac:dyDescent="0.2">
      <c r="A213" s="224"/>
      <c r="B213" s="224"/>
      <c r="C213" s="224"/>
      <c r="D213" s="224"/>
      <c r="E213" s="3"/>
      <c r="F213" s="1"/>
      <c r="G213" s="1"/>
      <c r="H213" s="1"/>
      <c r="I213" s="224"/>
      <c r="J213" s="73"/>
      <c r="K213" s="1"/>
      <c r="L213" s="2"/>
      <c r="M213" s="224"/>
      <c r="N213" s="224"/>
      <c r="O213" s="224"/>
      <c r="P213" s="4"/>
      <c r="Q213" s="173"/>
      <c r="R213" s="173"/>
      <c r="S213" s="173"/>
      <c r="T213" s="173"/>
      <c r="U213" s="173"/>
      <c r="V213" s="172"/>
      <c r="W213" s="172"/>
      <c r="X213" s="173"/>
      <c r="Y213" s="173"/>
      <c r="Z213" s="172"/>
      <c r="AA213" s="172"/>
      <c r="AB213" s="172"/>
      <c r="AC213" s="172"/>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row>
    <row r="214" spans="1:58" s="74" customFormat="1" x14ac:dyDescent="0.2">
      <c r="A214" s="224"/>
      <c r="B214" s="224"/>
      <c r="C214" s="224"/>
      <c r="D214" s="224"/>
      <c r="E214" s="3"/>
      <c r="F214" s="1"/>
      <c r="G214" s="1"/>
      <c r="H214" s="1"/>
      <c r="I214" s="224"/>
      <c r="J214" s="73"/>
      <c r="K214" s="1"/>
      <c r="L214" s="1"/>
      <c r="M214" s="1"/>
      <c r="N214" s="1"/>
      <c r="O214" s="3"/>
      <c r="P214" s="224"/>
      <c r="Q214" s="173"/>
      <c r="R214" s="173"/>
      <c r="S214" s="173"/>
      <c r="T214" s="173"/>
      <c r="U214" s="173"/>
      <c r="V214" s="172"/>
      <c r="W214" s="172"/>
      <c r="X214" s="173"/>
      <c r="Y214" s="173"/>
      <c r="Z214" s="172"/>
      <c r="AA214" s="172"/>
      <c r="AB214" s="172"/>
      <c r="AC214" s="172"/>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row>
    <row r="215" spans="1:58" s="74" customFormat="1" x14ac:dyDescent="0.2">
      <c r="A215" s="224"/>
      <c r="B215" s="224"/>
      <c r="C215" s="224"/>
      <c r="D215" s="224"/>
      <c r="E215" s="3"/>
      <c r="F215" s="1"/>
      <c r="G215" s="1"/>
      <c r="H215" s="1"/>
      <c r="I215" s="224"/>
      <c r="J215" s="73"/>
      <c r="K215" s="1"/>
      <c r="L215" s="1"/>
      <c r="M215" s="1"/>
      <c r="N215" s="1"/>
      <c r="O215" s="3"/>
      <c r="P215" s="224"/>
      <c r="Q215" s="153"/>
      <c r="R215" s="153"/>
      <c r="S215" s="153"/>
      <c r="T215" s="153"/>
      <c r="U215" s="153"/>
      <c r="V215" s="172"/>
      <c r="W215" s="172"/>
      <c r="X215" s="153"/>
      <c r="Y215" s="153"/>
      <c r="Z215" s="172"/>
      <c r="AA215" s="172"/>
      <c r="AB215" s="172"/>
      <c r="AC215" s="172"/>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row>
    <row r="216" spans="1:58" s="74" customFormat="1" x14ac:dyDescent="0.2">
      <c r="A216" s="224"/>
      <c r="B216" s="224"/>
      <c r="C216" s="224"/>
      <c r="D216" s="224"/>
      <c r="E216" s="3"/>
      <c r="F216" s="1"/>
      <c r="G216" s="1"/>
      <c r="H216" s="1"/>
      <c r="I216" s="224"/>
      <c r="J216" s="73"/>
      <c r="K216" s="1"/>
      <c r="L216" s="1"/>
      <c r="M216" s="1"/>
      <c r="N216" s="1"/>
      <c r="O216" s="3"/>
      <c r="P216" s="224"/>
      <c r="Q216" s="153"/>
      <c r="R216" s="153"/>
      <c r="S216" s="153"/>
      <c r="T216" s="153"/>
      <c r="U216" s="153"/>
      <c r="V216" s="172"/>
      <c r="W216" s="172"/>
      <c r="X216" s="153"/>
      <c r="Y216" s="153"/>
      <c r="Z216" s="172"/>
      <c r="AA216" s="172"/>
      <c r="AB216" s="172"/>
      <c r="AC216" s="172"/>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row>
    <row r="217" spans="1:58" s="74" customFormat="1" x14ac:dyDescent="0.2">
      <c r="A217" s="224"/>
      <c r="B217" s="224"/>
      <c r="C217" s="224"/>
      <c r="D217" s="224"/>
      <c r="E217" s="3"/>
      <c r="F217" s="1"/>
      <c r="G217" s="1"/>
      <c r="H217" s="1"/>
      <c r="I217" s="224"/>
      <c r="J217" s="73"/>
      <c r="K217" s="1"/>
      <c r="L217" s="1"/>
      <c r="M217" s="1"/>
      <c r="N217" s="1"/>
      <c r="O217" s="3"/>
      <c r="P217" s="224"/>
      <c r="Q217" s="153"/>
      <c r="R217" s="153"/>
      <c r="S217" s="153"/>
      <c r="T217" s="153"/>
      <c r="U217" s="153"/>
      <c r="V217" s="172"/>
      <c r="W217" s="172"/>
      <c r="X217" s="153"/>
      <c r="Y217" s="153"/>
      <c r="Z217" s="172"/>
      <c r="AA217" s="172"/>
      <c r="AB217" s="172"/>
      <c r="AC217" s="172"/>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row>
    <row r="218" spans="1:58" s="74" customFormat="1" x14ac:dyDescent="0.2">
      <c r="A218" s="224"/>
      <c r="B218" s="224"/>
      <c r="C218" s="224"/>
      <c r="D218" s="224"/>
      <c r="E218" s="3"/>
      <c r="F218" s="1"/>
      <c r="G218" s="1"/>
      <c r="H218" s="1"/>
      <c r="I218" s="224"/>
      <c r="J218" s="73"/>
      <c r="K218" s="1"/>
      <c r="L218" s="1"/>
      <c r="M218" s="1"/>
      <c r="N218" s="1"/>
      <c r="O218" s="3"/>
      <c r="P218" s="224"/>
      <c r="Q218" s="153"/>
      <c r="R218" s="153"/>
      <c r="S218" s="153"/>
      <c r="T218" s="153"/>
      <c r="U218" s="153"/>
      <c r="V218" s="172"/>
      <c r="W218" s="172"/>
      <c r="X218" s="153"/>
      <c r="Y218" s="153"/>
      <c r="Z218" s="172"/>
      <c r="AA218" s="172"/>
      <c r="AB218" s="172"/>
      <c r="AC218" s="172"/>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row>
    <row r="219" spans="1:58" x14ac:dyDescent="0.2">
      <c r="Z219" s="172"/>
      <c r="AA219" s="172"/>
    </row>
  </sheetData>
  <sheetProtection algorithmName="SHA-512" hashValue="cRcHMcDqzghb1tVkMNehwCyQFKo/pe2fPx12i0p7FpcOkj0zUpfhFrJUacI0fXQLqpVCwzkSCTKjZxIuEvDTXQ==" saltValue="ZFSlDe7kuX94NZqG3JQblQ==" spinCount="100000" sheet="1" selectLockedCells="1"/>
  <mergeCells count="2">
    <mergeCell ref="A1:D1"/>
    <mergeCell ref="A42:C42"/>
  </mergeCells>
  <dataValidations count="10">
    <dataValidation type="list" allowBlank="1" showInputMessage="1" showErrorMessage="1" sqref="M106 M57:M58 O15:O37 M78 M68">
      <formula1>#REF!</formula1>
    </dataValidation>
    <dataValidation type="list" allowBlank="1" showInputMessage="1" showErrorMessage="1" sqref="M17">
      <formula1>$A$44:$A$55</formula1>
    </dataValidation>
    <dataValidation type="list" allowBlank="1" showInputMessage="1" showErrorMessage="1" sqref="M21:M22">
      <formula1>$A$69:$A$76</formula1>
    </dataValidation>
    <dataValidation type="list" allowBlank="1" showInputMessage="1" showErrorMessage="1" sqref="M35 M23 M29 M31 M26">
      <formula1>$D$57:$D$66</formula1>
    </dataValidation>
    <dataValidation type="list" allowBlank="1" showInputMessage="1" showErrorMessage="1" sqref="M24:M25">
      <formula1>$A$79:$A$84</formula1>
    </dataValidation>
    <dataValidation type="list" allowBlank="1" showInputMessage="1" showErrorMessage="1" sqref="M27:M28">
      <formula1>$A$87:$A$90</formula1>
    </dataValidation>
    <dataValidation type="list" allowBlank="1" showInputMessage="1" showErrorMessage="1" sqref="M19:M20">
      <formula1>$A$58:$A$66</formula1>
    </dataValidation>
    <dataValidation type="list" allowBlank="1" showInputMessage="1" showErrorMessage="1" sqref="M32">
      <formula1>$A$100:$A$104</formula1>
    </dataValidation>
    <dataValidation type="list" allowBlank="1" showInputMessage="1" showErrorMessage="1" sqref="M34">
      <formula1>$A$107:$A$113</formula1>
    </dataValidation>
    <dataValidation type="list" allowBlank="1" showInputMessage="1" showErrorMessage="1" sqref="M30">
      <formula1>$A$93:$A$97</formula1>
    </dataValidation>
  </dataValidations>
  <printOptions gridLines="1"/>
  <pageMargins left="0.7" right="0.7" top="0.75" bottom="0.75" header="0.3" footer="0.3"/>
  <pageSetup paperSize="3" scale="69" orientation="landscape" r:id="rId1"/>
  <headerFooter alignWithMargins="0">
    <oddFooter>&amp;F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G219"/>
  <sheetViews>
    <sheetView zoomScale="90" zoomScaleNormal="90" zoomScaleSheetLayoutView="100" workbookViewId="0">
      <pane xSplit="1" ySplit="13" topLeftCell="B14" activePane="bottomRight" state="frozen"/>
      <selection pane="topRight" activeCell="B1" sqref="B1"/>
      <selection pane="bottomLeft" activeCell="A14" sqref="A14"/>
      <selection pane="bottomRight" activeCell="B3" sqref="B3"/>
    </sheetView>
  </sheetViews>
  <sheetFormatPr defaultColWidth="9.140625" defaultRowHeight="12.75" x14ac:dyDescent="0.2"/>
  <cols>
    <col min="1" max="1" width="48.7109375" style="224" customWidth="1"/>
    <col min="2" max="3" width="17.140625" style="224" customWidth="1"/>
    <col min="4" max="4" width="15.5703125" style="224" customWidth="1"/>
    <col min="5" max="5" width="30.5703125" style="3" customWidth="1"/>
    <col min="6" max="6" width="15.5703125" style="1" customWidth="1"/>
    <col min="7" max="7" width="17.140625" style="1" customWidth="1"/>
    <col min="8" max="8" width="15.5703125" style="1" customWidth="1"/>
    <col min="9" max="9" width="15.5703125" style="224" customWidth="1"/>
    <col min="10" max="10" width="15.5703125" style="73" customWidth="1"/>
    <col min="11" max="12" width="15.5703125" style="1" customWidth="1"/>
    <col min="13" max="13" width="38.42578125" style="1" customWidth="1"/>
    <col min="14" max="14" width="13.28515625" style="1" customWidth="1"/>
    <col min="15" max="15" width="14.7109375" style="3" customWidth="1"/>
    <col min="16" max="16" width="6.140625" style="224" hidden="1" customWidth="1"/>
    <col min="17" max="17" width="9.85546875" style="153" hidden="1" customWidth="1"/>
    <col min="18" max="18" width="21.42578125" style="153" hidden="1" customWidth="1"/>
    <col min="19" max="19" width="13.5703125" style="153" hidden="1" customWidth="1"/>
    <col min="20" max="20" width="8.5703125" style="153" hidden="1" customWidth="1"/>
    <col min="21" max="21" width="11.140625" style="153" hidden="1" customWidth="1"/>
    <col min="22" max="22" width="22.140625" style="154" hidden="1" customWidth="1"/>
    <col min="23" max="23" width="20.42578125" style="154" hidden="1" customWidth="1"/>
    <col min="24" max="24" width="16.42578125" style="153" hidden="1" customWidth="1"/>
    <col min="25" max="25" width="8.28515625" style="153" hidden="1" customWidth="1"/>
    <col min="26" max="26" width="11.85546875" style="154" hidden="1" customWidth="1"/>
    <col min="27" max="27" width="10.42578125" style="154" hidden="1" customWidth="1"/>
    <col min="28" max="28" width="16.85546875" style="154" hidden="1" customWidth="1"/>
    <col min="29" max="29" width="21.85546875" style="154" hidden="1" customWidth="1"/>
    <col min="30" max="31" width="0" hidden="1" customWidth="1"/>
    <col min="32" max="32" width="0" style="8" hidden="1" customWidth="1"/>
    <col min="33" max="33" width="19.5703125" style="8" hidden="1" customWidth="1"/>
    <col min="34" max="34" width="18.85546875" style="8" hidden="1" customWidth="1"/>
    <col min="35" max="35" width="15.5703125" style="8" hidden="1" customWidth="1"/>
    <col min="36" max="36" width="14.85546875" style="8" hidden="1" customWidth="1"/>
    <col min="37" max="58" width="9.140625" style="8"/>
    <col min="59" max="16384" width="9.140625" style="224"/>
  </cols>
  <sheetData>
    <row r="1" spans="1:59" ht="18.75" customHeight="1" x14ac:dyDescent="0.3">
      <c r="A1" s="339" t="s">
        <v>170</v>
      </c>
      <c r="B1" s="340"/>
      <c r="C1" s="340"/>
      <c r="D1" s="340"/>
    </row>
    <row r="2" spans="1:59" x14ac:dyDescent="0.2">
      <c r="A2" s="296" t="str">
        <f>'Project Info &amp; Summary'!I2</f>
        <v>v1.1 2018-10-31</v>
      </c>
      <c r="B2" s="75"/>
      <c r="C2" s="7"/>
      <c r="D2" s="76"/>
      <c r="E2" s="13"/>
      <c r="H2" s="224"/>
      <c r="I2" s="73"/>
      <c r="J2" s="1"/>
      <c r="N2" s="3"/>
      <c r="O2" s="224"/>
      <c r="BF2" s="224"/>
    </row>
    <row r="3" spans="1:59" ht="15" x14ac:dyDescent="0.25">
      <c r="A3" s="186" t="s">
        <v>96</v>
      </c>
      <c r="B3" s="228"/>
      <c r="C3" s="7"/>
      <c r="D3" s="76"/>
      <c r="E3" s="13"/>
      <c r="H3" s="224"/>
      <c r="I3" s="73"/>
      <c r="J3" s="1"/>
      <c r="N3" s="3"/>
      <c r="O3" s="224"/>
      <c r="BF3" s="224"/>
    </row>
    <row r="4" spans="1:59" s="98" customFormat="1" ht="18" x14ac:dyDescent="0.25">
      <c r="A4" s="64" t="s">
        <v>185</v>
      </c>
      <c r="B4" s="188"/>
      <c r="C4" s="65" t="s">
        <v>38</v>
      </c>
      <c r="D4" s="190" t="str">
        <f>IF(B4="","",B4*43560)</f>
        <v/>
      </c>
      <c r="E4" s="103" t="s">
        <v>40</v>
      </c>
      <c r="H4" s="187"/>
      <c r="I4" s="187"/>
      <c r="J4" s="97"/>
      <c r="K4" s="97"/>
      <c r="L4" s="97"/>
      <c r="M4" s="97"/>
      <c r="N4" s="100"/>
      <c r="Q4" s="155"/>
      <c r="R4" s="155"/>
      <c r="S4" s="155"/>
      <c r="T4" s="155"/>
      <c r="U4" s="155"/>
      <c r="V4" s="156"/>
      <c r="W4" s="156"/>
      <c r="X4" s="155"/>
      <c r="Y4" s="155"/>
      <c r="Z4" s="156"/>
      <c r="AA4" s="156"/>
      <c r="AB4" s="156"/>
      <c r="AC4" s="156"/>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row>
    <row r="5" spans="1:59" s="98" customFormat="1" ht="18" x14ac:dyDescent="0.25">
      <c r="A5" s="64" t="s">
        <v>186</v>
      </c>
      <c r="B5" s="189"/>
      <c r="C5" s="65" t="s">
        <v>38</v>
      </c>
      <c r="D5" s="190" t="str">
        <f>IF(B5="","",B5*43560)</f>
        <v/>
      </c>
      <c r="E5" s="103" t="s">
        <v>40</v>
      </c>
      <c r="F5" s="186"/>
      <c r="G5" s="187" t="str">
        <f>IF('Project Info &amp; WQv Calculation'!E17:H17="","",'Project Info &amp; WQv Calculation'!E17:H17)</f>
        <v/>
      </c>
      <c r="H5" s="187"/>
      <c r="I5" s="187"/>
      <c r="J5" s="97"/>
      <c r="K5" s="97"/>
      <c r="L5" s="97"/>
      <c r="M5" s="97"/>
      <c r="N5" s="100"/>
      <c r="Q5" s="155"/>
      <c r="R5" s="155"/>
      <c r="S5" s="155"/>
      <c r="T5" s="155"/>
      <c r="U5" s="155"/>
      <c r="V5" s="156"/>
      <c r="W5" s="156"/>
      <c r="X5" s="155"/>
      <c r="Y5" s="155"/>
      <c r="Z5" s="156"/>
      <c r="AA5" s="156"/>
      <c r="AB5" s="156"/>
      <c r="AC5" s="156"/>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59" s="98" customFormat="1" ht="18" x14ac:dyDescent="0.25">
      <c r="A6" s="64" t="s">
        <v>187</v>
      </c>
      <c r="B6" s="229" t="str">
        <f>IF(OR(B4="",B5=""),"",B4-B5)</f>
        <v/>
      </c>
      <c r="C6" s="65" t="s">
        <v>38</v>
      </c>
      <c r="D6" s="190" t="str">
        <f>IF(B6="","",B6*43560)</f>
        <v/>
      </c>
      <c r="E6" s="103" t="s">
        <v>40</v>
      </c>
      <c r="F6" s="186"/>
      <c r="G6" s="187"/>
      <c r="H6" s="187"/>
      <c r="I6" s="187"/>
      <c r="J6" s="97"/>
      <c r="K6" s="97"/>
      <c r="L6" s="97"/>
      <c r="M6" s="97"/>
      <c r="N6" s="100"/>
      <c r="Q6" s="155"/>
      <c r="R6" s="155"/>
      <c r="S6" s="155"/>
      <c r="T6" s="155"/>
      <c r="U6" s="155"/>
      <c r="V6" s="156"/>
      <c r="W6" s="156"/>
      <c r="X6" s="155"/>
      <c r="Y6" s="155"/>
      <c r="Z6" s="156"/>
      <c r="AA6" s="156"/>
      <c r="AB6" s="156"/>
      <c r="AC6" s="156"/>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1:59" s="98" customFormat="1" ht="18" x14ac:dyDescent="0.25">
      <c r="A7" s="64" t="s">
        <v>188</v>
      </c>
      <c r="B7" s="230" t="str">
        <f>IF(OR(B4="",B5=""),"",B5/B4)</f>
        <v/>
      </c>
      <c r="C7" s="102"/>
      <c r="D7" s="191" t="str">
        <f>IF(B7="","",B7*100)</f>
        <v/>
      </c>
      <c r="E7" s="103" t="s">
        <v>42</v>
      </c>
      <c r="G7" s="97"/>
      <c r="I7" s="99"/>
      <c r="J7" s="97"/>
      <c r="K7" s="97"/>
      <c r="L7" s="97"/>
      <c r="M7" s="97"/>
      <c r="N7" s="100"/>
      <c r="Q7" s="155"/>
      <c r="R7" s="155"/>
      <c r="S7" s="155"/>
      <c r="T7" s="155"/>
      <c r="U7" s="155"/>
      <c r="V7" s="156"/>
      <c r="W7" s="156"/>
      <c r="X7" s="155"/>
      <c r="Y7" s="155"/>
      <c r="Z7" s="156"/>
      <c r="AA7" s="156"/>
      <c r="AB7" s="156"/>
      <c r="AC7" s="156"/>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row>
    <row r="8" spans="1:59" s="98" customFormat="1" ht="18" x14ac:dyDescent="0.25">
      <c r="A8" s="64" t="s">
        <v>189</v>
      </c>
      <c r="B8" s="231" t="str">
        <f>IF(B7="","",0.05+0.9*B7)</f>
        <v/>
      </c>
      <c r="C8" s="65"/>
      <c r="D8" s="65"/>
      <c r="E8" s="103"/>
      <c r="F8" s="97"/>
      <c r="G8" s="97"/>
      <c r="I8" s="99"/>
      <c r="J8" s="97"/>
      <c r="K8" s="97"/>
      <c r="L8" s="97"/>
      <c r="M8" s="97"/>
      <c r="N8" s="100"/>
      <c r="Q8" s="155"/>
      <c r="R8" s="155"/>
      <c r="S8" s="155"/>
      <c r="T8" s="155"/>
      <c r="U8" s="155"/>
      <c r="V8" s="156"/>
      <c r="W8" s="156"/>
      <c r="X8" s="155"/>
      <c r="Y8" s="155"/>
      <c r="Z8" s="156"/>
      <c r="AA8" s="156"/>
      <c r="AB8" s="156"/>
      <c r="AC8" s="156"/>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row>
    <row r="9" spans="1:59" s="98" customFormat="1" ht="18" x14ac:dyDescent="0.25">
      <c r="A9" s="64" t="s">
        <v>190</v>
      </c>
      <c r="B9" s="232" t="str">
        <f>IF(OR(B4="",B8=""),"",B8*D4*0.9/12)</f>
        <v/>
      </c>
      <c r="C9" s="65" t="s">
        <v>44</v>
      </c>
      <c r="D9" s="65"/>
      <c r="E9" s="103"/>
      <c r="F9" s="97"/>
      <c r="G9" s="97"/>
      <c r="I9" s="99"/>
      <c r="J9" s="97"/>
      <c r="K9" s="97"/>
      <c r="L9" s="97"/>
      <c r="M9" s="97"/>
      <c r="N9" s="100"/>
      <c r="Q9" s="155"/>
      <c r="R9" s="155"/>
      <c r="S9" s="155"/>
      <c r="T9" s="155"/>
      <c r="U9" s="155"/>
      <c r="V9" s="156"/>
      <c r="W9" s="156"/>
      <c r="X9" s="155"/>
      <c r="Y9" s="155"/>
      <c r="Z9" s="156"/>
      <c r="AA9" s="156"/>
      <c r="AB9" s="156"/>
      <c r="AC9" s="156"/>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row>
    <row r="10" spans="1:59" x14ac:dyDescent="0.2">
      <c r="A10" s="105"/>
      <c r="H10" s="224"/>
      <c r="I10" s="1"/>
      <c r="J10" s="3"/>
      <c r="K10" s="2"/>
      <c r="L10" s="224"/>
      <c r="M10" s="224"/>
      <c r="N10" s="224"/>
      <c r="O10" s="224"/>
      <c r="BF10" s="224"/>
    </row>
    <row r="11" spans="1:59" ht="18.75" x14ac:dyDescent="0.3">
      <c r="A11" s="5" t="s">
        <v>6</v>
      </c>
      <c r="Q11" s="157"/>
      <c r="R11" s="157"/>
      <c r="S11" s="157"/>
      <c r="T11" s="157"/>
      <c r="U11" s="158"/>
      <c r="V11" s="159"/>
      <c r="X11" s="158"/>
      <c r="Y11" s="158"/>
      <c r="Z11" s="158"/>
      <c r="AA11" s="158"/>
      <c r="AB11" s="159"/>
      <c r="AC11" s="159"/>
    </row>
    <row r="12" spans="1:59" s="98" customFormat="1" ht="49.5" customHeight="1" x14ac:dyDescent="0.25">
      <c r="A12" s="106" t="s">
        <v>7</v>
      </c>
      <c r="B12" s="107" t="s">
        <v>53</v>
      </c>
      <c r="C12" s="107" t="s">
        <v>54</v>
      </c>
      <c r="D12" s="107" t="s">
        <v>57</v>
      </c>
      <c r="E12" s="107" t="s">
        <v>4</v>
      </c>
      <c r="F12" s="108" t="s">
        <v>15</v>
      </c>
      <c r="G12" s="109" t="s">
        <v>55</v>
      </c>
      <c r="H12" s="110" t="s">
        <v>56</v>
      </c>
      <c r="I12" s="110" t="s">
        <v>58</v>
      </c>
      <c r="J12" s="111" t="s">
        <v>59</v>
      </c>
      <c r="K12" s="111" t="s">
        <v>60</v>
      </c>
      <c r="L12" s="112" t="s">
        <v>61</v>
      </c>
      <c r="M12" s="111" t="s">
        <v>8</v>
      </c>
      <c r="N12" s="113"/>
      <c r="O12" s="114"/>
      <c r="Q12" s="160" t="s">
        <v>12</v>
      </c>
      <c r="R12" s="160" t="s">
        <v>25</v>
      </c>
      <c r="S12" s="160" t="s">
        <v>10</v>
      </c>
      <c r="T12" s="160" t="s">
        <v>11</v>
      </c>
      <c r="U12" s="160" t="s">
        <v>18</v>
      </c>
      <c r="V12" s="161" t="s">
        <v>129</v>
      </c>
      <c r="W12" s="161" t="s">
        <v>126</v>
      </c>
      <c r="X12" s="160" t="s">
        <v>62</v>
      </c>
      <c r="Y12" s="160" t="s">
        <v>21</v>
      </c>
      <c r="Z12" s="160" t="s">
        <v>20</v>
      </c>
      <c r="AA12" s="160" t="s">
        <v>146</v>
      </c>
      <c r="AB12" s="161" t="s">
        <v>13</v>
      </c>
      <c r="AC12" s="161" t="s">
        <v>14</v>
      </c>
      <c r="AF12" s="101"/>
      <c r="AG12" s="225" t="s">
        <v>135</v>
      </c>
      <c r="AH12" s="225" t="s">
        <v>136</v>
      </c>
      <c r="AI12" s="225" t="s">
        <v>137</v>
      </c>
      <c r="AJ12" s="225" t="s">
        <v>138</v>
      </c>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row>
    <row r="13" spans="1:59" s="98" customFormat="1" ht="17.25" x14ac:dyDescent="0.25">
      <c r="A13" s="106"/>
      <c r="B13" s="107" t="s">
        <v>94</v>
      </c>
      <c r="C13" s="107" t="s">
        <v>94</v>
      </c>
      <c r="D13" s="107" t="s">
        <v>93</v>
      </c>
      <c r="E13" s="107"/>
      <c r="F13" s="152"/>
      <c r="G13" s="107" t="s">
        <v>93</v>
      </c>
      <c r="H13" s="107" t="s">
        <v>93</v>
      </c>
      <c r="I13" s="107" t="s">
        <v>94</v>
      </c>
      <c r="J13" s="107" t="s">
        <v>93</v>
      </c>
      <c r="K13" s="107" t="s">
        <v>93</v>
      </c>
      <c r="L13" s="107" t="s">
        <v>93</v>
      </c>
      <c r="M13" s="111"/>
      <c r="N13" s="113"/>
      <c r="O13" s="114"/>
      <c r="Q13" s="162"/>
      <c r="R13" s="162"/>
      <c r="S13" s="162"/>
      <c r="T13" s="162"/>
      <c r="U13" s="162"/>
      <c r="V13" s="163"/>
      <c r="W13" s="163"/>
      <c r="X13" s="162"/>
      <c r="Y13" s="162"/>
      <c r="Z13" s="162"/>
      <c r="AA13" s="162"/>
      <c r="AB13" s="163"/>
      <c r="AC13" s="163"/>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row>
    <row r="14" spans="1:59" s="98" customFormat="1" ht="15" x14ac:dyDescent="0.25">
      <c r="A14" s="117" t="s">
        <v>22</v>
      </c>
      <c r="B14" s="118"/>
      <c r="C14" s="118"/>
      <c r="D14" s="118"/>
      <c r="E14" s="119"/>
      <c r="F14" s="118"/>
      <c r="G14" s="120"/>
      <c r="H14" s="120"/>
      <c r="I14" s="121"/>
      <c r="J14" s="122"/>
      <c r="K14" s="122"/>
      <c r="L14" s="123"/>
      <c r="M14" s="124"/>
      <c r="N14" s="113" t="str">
        <f>IF(B15=0,"",1)</f>
        <v/>
      </c>
      <c r="O14" s="114"/>
      <c r="Q14" s="164"/>
      <c r="R14" s="164"/>
      <c r="S14" s="164"/>
      <c r="T14" s="164"/>
      <c r="U14" s="164"/>
      <c r="V14" s="156"/>
      <c r="W14" s="156"/>
      <c r="X14" s="165"/>
      <c r="Y14" s="165"/>
      <c r="Z14" s="156"/>
      <c r="AA14" s="156"/>
      <c r="AB14" s="156"/>
      <c r="AC14" s="156"/>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row>
    <row r="15" spans="1:59" s="204" customFormat="1" ht="30" x14ac:dyDescent="0.2">
      <c r="A15" s="125" t="s">
        <v>23</v>
      </c>
      <c r="B15" s="195"/>
      <c r="C15" s="196" t="s">
        <v>5</v>
      </c>
      <c r="D15" s="196">
        <f>0.9/12*0.95*B15</f>
        <v>0</v>
      </c>
      <c r="E15" s="197" t="s">
        <v>9</v>
      </c>
      <c r="F15" s="126">
        <v>1</v>
      </c>
      <c r="G15" s="198" t="s">
        <v>5</v>
      </c>
      <c r="H15" s="196">
        <f>D15</f>
        <v>0</v>
      </c>
      <c r="I15" s="199" t="s">
        <v>5</v>
      </c>
      <c r="J15" s="200"/>
      <c r="K15" s="199">
        <f>IF(J15*F15&lt;=H15,J15*F15,H15)</f>
        <v>0</v>
      </c>
      <c r="L15" s="201">
        <f t="shared" ref="L15:L37" si="0">H15-K15</f>
        <v>0</v>
      </c>
      <c r="M15" s="198" t="s">
        <v>5</v>
      </c>
      <c r="N15" s="202"/>
      <c r="O15" s="203"/>
      <c r="Q15" s="205">
        <f>IF($M15=Q$12, $L15, 0)</f>
        <v>0</v>
      </c>
      <c r="R15" s="205">
        <f t="shared" ref="R15:AC15" si="1">IF($M15=R$12, $L15, 0)</f>
        <v>0</v>
      </c>
      <c r="S15" s="205">
        <f t="shared" si="1"/>
        <v>0</v>
      </c>
      <c r="T15" s="205">
        <f t="shared" si="1"/>
        <v>0</v>
      </c>
      <c r="U15" s="205">
        <f>IF($M15=U$12, $L15, 0)</f>
        <v>0</v>
      </c>
      <c r="V15" s="205">
        <f>IF($M15=V$12, $L15, 0)</f>
        <v>0</v>
      </c>
      <c r="W15" s="205">
        <f>IF($M15=W$12, $L15, 0)</f>
        <v>0</v>
      </c>
      <c r="X15" s="205">
        <f t="shared" si="1"/>
        <v>0</v>
      </c>
      <c r="Y15" s="205">
        <f t="shared" si="1"/>
        <v>0</v>
      </c>
      <c r="Z15" s="205">
        <f t="shared" si="1"/>
        <v>0</v>
      </c>
      <c r="AA15" s="205">
        <f t="shared" si="1"/>
        <v>0</v>
      </c>
      <c r="AB15" s="205">
        <f t="shared" si="1"/>
        <v>0</v>
      </c>
      <c r="AC15" s="205">
        <f t="shared" si="1"/>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row>
    <row r="16" spans="1:59" s="98" customFormat="1" ht="15" x14ac:dyDescent="0.25">
      <c r="A16" s="117" t="s">
        <v>139</v>
      </c>
      <c r="B16" s="192"/>
      <c r="C16" s="192"/>
      <c r="D16" s="118"/>
      <c r="E16" s="119"/>
      <c r="F16" s="128"/>
      <c r="G16" s="120"/>
      <c r="H16" s="120"/>
      <c r="I16" s="121"/>
      <c r="J16" s="122"/>
      <c r="K16" s="122"/>
      <c r="L16" s="123"/>
      <c r="M16" s="124"/>
      <c r="N16" s="113"/>
      <c r="O16" s="127"/>
      <c r="Q16" s="155"/>
      <c r="R16" s="155"/>
      <c r="S16" s="155"/>
      <c r="T16" s="155"/>
      <c r="U16" s="155"/>
      <c r="V16" s="156"/>
      <c r="W16" s="156"/>
      <c r="X16" s="155"/>
      <c r="Y16" s="155"/>
      <c r="Z16" s="156"/>
      <c r="AA16" s="156"/>
      <c r="AB16" s="156"/>
      <c r="AC16" s="156"/>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row>
    <row r="17" spans="1:59" s="204" customFormat="1" ht="45" x14ac:dyDescent="0.2">
      <c r="A17" s="115" t="s">
        <v>122</v>
      </c>
      <c r="B17" s="195"/>
      <c r="C17" s="207" t="s">
        <v>5</v>
      </c>
      <c r="D17" s="196">
        <f>0.9/12*0.95*B17</f>
        <v>0</v>
      </c>
      <c r="E17" s="197" t="s">
        <v>144</v>
      </c>
      <c r="F17" s="130"/>
      <c r="G17" s="196">
        <f>Q39</f>
        <v>0</v>
      </c>
      <c r="H17" s="196">
        <f>D17+G17</f>
        <v>0</v>
      </c>
      <c r="I17" s="199" t="s">
        <v>5</v>
      </c>
      <c r="J17" s="200"/>
      <c r="K17" s="199">
        <f>IF(J17*F17&lt;=H17,J17*F17,H17)</f>
        <v>0</v>
      </c>
      <c r="L17" s="201">
        <f>H17-K17</f>
        <v>0</v>
      </c>
      <c r="M17" s="208"/>
      <c r="N17" s="202"/>
      <c r="O17" s="203"/>
      <c r="Q17" s="205">
        <f t="shared" ref="Q17:AC17" si="2">IF($M17=Q$12, $L17, 0)</f>
        <v>0</v>
      </c>
      <c r="R17" s="205">
        <f t="shared" si="2"/>
        <v>0</v>
      </c>
      <c r="S17" s="205">
        <f t="shared" si="2"/>
        <v>0</v>
      </c>
      <c r="T17" s="205">
        <f t="shared" si="2"/>
        <v>0</v>
      </c>
      <c r="U17" s="205">
        <f t="shared" si="2"/>
        <v>0</v>
      </c>
      <c r="V17" s="205">
        <f t="shared" si="2"/>
        <v>0</v>
      </c>
      <c r="W17" s="205">
        <f t="shared" si="2"/>
        <v>0</v>
      </c>
      <c r="X17" s="205">
        <f t="shared" si="2"/>
        <v>0</v>
      </c>
      <c r="Y17" s="205">
        <f t="shared" si="2"/>
        <v>0</v>
      </c>
      <c r="Z17" s="205">
        <f t="shared" si="2"/>
        <v>0</v>
      </c>
      <c r="AA17" s="205">
        <f t="shared" si="2"/>
        <v>0</v>
      </c>
      <c r="AB17" s="205">
        <f t="shared" si="2"/>
        <v>0</v>
      </c>
      <c r="AC17" s="205">
        <f t="shared" si="2"/>
        <v>0</v>
      </c>
      <c r="AF17" s="206"/>
      <c r="AG17" s="206">
        <f>IF($M17="Grass Swale A/B Soils or Amended C/D Soils",$B17,0)</f>
        <v>0</v>
      </c>
      <c r="AH17" s="206"/>
      <c r="AI17" s="206">
        <f>IF($M17="Grass Swale C/D Soils",$B17,0)</f>
        <v>0</v>
      </c>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row>
    <row r="18" spans="1:59" s="98" customFormat="1" ht="14.45" customHeight="1" x14ac:dyDescent="0.25">
      <c r="A18" s="117" t="s">
        <v>140</v>
      </c>
      <c r="B18" s="192"/>
      <c r="C18" s="192"/>
      <c r="D18" s="118"/>
      <c r="E18" s="119"/>
      <c r="F18" s="128"/>
      <c r="G18" s="120"/>
      <c r="H18" s="120"/>
      <c r="I18" s="121"/>
      <c r="J18" s="122"/>
      <c r="K18" s="122"/>
      <c r="L18" s="123"/>
      <c r="M18" s="124"/>
      <c r="N18" s="113"/>
      <c r="O18" s="127"/>
      <c r="Q18" s="155"/>
      <c r="R18" s="155"/>
      <c r="S18" s="155"/>
      <c r="T18" s="155"/>
      <c r="U18" s="155"/>
      <c r="V18" s="156"/>
      <c r="W18" s="156"/>
      <c r="X18" s="155"/>
      <c r="Y18" s="155"/>
      <c r="Z18" s="156"/>
      <c r="AA18" s="156"/>
      <c r="AB18" s="156"/>
      <c r="AC18" s="156"/>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row>
    <row r="19" spans="1:59" s="204" customFormat="1" ht="45" x14ac:dyDescent="0.2">
      <c r="A19" s="115" t="s">
        <v>25</v>
      </c>
      <c r="B19" s="195"/>
      <c r="C19" s="207" t="s">
        <v>5</v>
      </c>
      <c r="D19" s="196">
        <f t="shared" ref="D19:D20" si="3">0.9/12*0.95*B19</f>
        <v>0</v>
      </c>
      <c r="E19" s="197" t="s">
        <v>130</v>
      </c>
      <c r="F19" s="126" t="s">
        <v>5</v>
      </c>
      <c r="G19" s="196">
        <f>R39</f>
        <v>0</v>
      </c>
      <c r="H19" s="196">
        <f>D19+G19</f>
        <v>0</v>
      </c>
      <c r="I19" s="195"/>
      <c r="J19" s="198" t="s">
        <v>5</v>
      </c>
      <c r="K19" s="199">
        <f>IF(I19*0.04&lt;=H19,I19*0.04,H19)</f>
        <v>0</v>
      </c>
      <c r="L19" s="201">
        <f t="shared" si="0"/>
        <v>0</v>
      </c>
      <c r="M19" s="208"/>
      <c r="N19" s="202"/>
      <c r="O19" s="203"/>
      <c r="Q19" s="205">
        <f>IF($M19=Q$12, $L19, 0)</f>
        <v>0</v>
      </c>
      <c r="R19" s="205">
        <f t="shared" ref="R19:AC25" si="4">IF($M19=R$12, $L19, 0)</f>
        <v>0</v>
      </c>
      <c r="S19" s="205">
        <f t="shared" si="4"/>
        <v>0</v>
      </c>
      <c r="T19" s="205">
        <f t="shared" si="4"/>
        <v>0</v>
      </c>
      <c r="U19" s="205">
        <f t="shared" si="4"/>
        <v>0</v>
      </c>
      <c r="V19" s="205">
        <f t="shared" si="4"/>
        <v>0</v>
      </c>
      <c r="W19" s="205">
        <f t="shared" si="4"/>
        <v>0</v>
      </c>
      <c r="X19" s="205">
        <f t="shared" si="4"/>
        <v>0</v>
      </c>
      <c r="Y19" s="205">
        <f t="shared" si="4"/>
        <v>0</v>
      </c>
      <c r="Z19" s="205">
        <f t="shared" si="4"/>
        <v>0</v>
      </c>
      <c r="AA19" s="205">
        <f t="shared" si="4"/>
        <v>0</v>
      </c>
      <c r="AB19" s="205">
        <f t="shared" si="4"/>
        <v>0</v>
      </c>
      <c r="AC19" s="205">
        <f t="shared" si="4"/>
        <v>0</v>
      </c>
      <c r="AF19" s="206"/>
      <c r="AG19" s="206">
        <f>IF($M19="Grass Swale A/B Soils or Amended C/D Soils",$B19,0)</f>
        <v>0</v>
      </c>
      <c r="AH19" s="206"/>
      <c r="AI19" s="206">
        <f t="shared" ref="AI19:AI20" si="5">IF($M19="Grass Swale C/D Soils",$B19,0)</f>
        <v>0</v>
      </c>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row>
    <row r="20" spans="1:59" s="204" customFormat="1" ht="45" x14ac:dyDescent="0.2">
      <c r="A20" s="115" t="s">
        <v>10</v>
      </c>
      <c r="B20" s="195"/>
      <c r="C20" s="207" t="s">
        <v>5</v>
      </c>
      <c r="D20" s="196">
        <f t="shared" si="3"/>
        <v>0</v>
      </c>
      <c r="E20" s="197" t="s">
        <v>131</v>
      </c>
      <c r="F20" s="126" t="s">
        <v>5</v>
      </c>
      <c r="G20" s="196">
        <f>S39</f>
        <v>0</v>
      </c>
      <c r="H20" s="196">
        <f>D20+G20</f>
        <v>0</v>
      </c>
      <c r="I20" s="195"/>
      <c r="J20" s="198" t="s">
        <v>5</v>
      </c>
      <c r="K20" s="199">
        <f>IF(I20*0.02&lt;=H20,I20*0.02,H20)</f>
        <v>0</v>
      </c>
      <c r="L20" s="201">
        <f t="shared" si="0"/>
        <v>0</v>
      </c>
      <c r="M20" s="208"/>
      <c r="N20" s="202"/>
      <c r="O20" s="203"/>
      <c r="Q20" s="205">
        <f>IF($M20=Q$12, $L20, 0)</f>
        <v>0</v>
      </c>
      <c r="R20" s="205">
        <f t="shared" si="4"/>
        <v>0</v>
      </c>
      <c r="S20" s="205">
        <f t="shared" si="4"/>
        <v>0</v>
      </c>
      <c r="T20" s="205">
        <f t="shared" si="4"/>
        <v>0</v>
      </c>
      <c r="U20" s="205">
        <f t="shared" si="4"/>
        <v>0</v>
      </c>
      <c r="V20" s="205">
        <f t="shared" si="4"/>
        <v>0</v>
      </c>
      <c r="W20" s="205">
        <f t="shared" si="4"/>
        <v>0</v>
      </c>
      <c r="X20" s="205">
        <f t="shared" si="4"/>
        <v>0</v>
      </c>
      <c r="Y20" s="205">
        <f t="shared" si="4"/>
        <v>0</v>
      </c>
      <c r="Z20" s="205">
        <f t="shared" si="4"/>
        <v>0</v>
      </c>
      <c r="AA20" s="205">
        <f t="shared" si="4"/>
        <v>0</v>
      </c>
      <c r="AB20" s="205">
        <f t="shared" si="4"/>
        <v>0</v>
      </c>
      <c r="AC20" s="205">
        <f t="shared" si="4"/>
        <v>0</v>
      </c>
      <c r="AF20" s="206"/>
      <c r="AG20" s="206">
        <f>IF($M20="Grass Swale A/B Soils or Amended C/D Soils",$B20,0)</f>
        <v>0</v>
      </c>
      <c r="AH20" s="206"/>
      <c r="AI20" s="206">
        <f t="shared" si="5"/>
        <v>0</v>
      </c>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row>
    <row r="21" spans="1:59" s="204" customFormat="1" ht="30" x14ac:dyDescent="0.2">
      <c r="A21" s="115" t="s">
        <v>147</v>
      </c>
      <c r="B21" s="195"/>
      <c r="C21" s="209"/>
      <c r="D21" s="196">
        <f>0.9/12*(0.95*B21+0.05*C21)</f>
        <v>0</v>
      </c>
      <c r="E21" s="197" t="s">
        <v>9</v>
      </c>
      <c r="F21" s="126">
        <v>1</v>
      </c>
      <c r="G21" s="196">
        <f>T39</f>
        <v>0</v>
      </c>
      <c r="H21" s="196">
        <f>D21+G21</f>
        <v>0</v>
      </c>
      <c r="I21" s="199" t="s">
        <v>5</v>
      </c>
      <c r="J21" s="200"/>
      <c r="K21" s="199">
        <f>IF(J21*F21&lt;=H21,J21*F21,H21)</f>
        <v>0</v>
      </c>
      <c r="L21" s="201">
        <f t="shared" si="0"/>
        <v>0</v>
      </c>
      <c r="M21" s="208"/>
      <c r="N21" s="202"/>
      <c r="O21" s="203"/>
      <c r="Q21" s="205">
        <f>IF($M21=Q$12, $L21, 0)</f>
        <v>0</v>
      </c>
      <c r="R21" s="205">
        <f t="shared" si="4"/>
        <v>0</v>
      </c>
      <c r="S21" s="205">
        <f t="shared" si="4"/>
        <v>0</v>
      </c>
      <c r="T21" s="205">
        <f t="shared" si="4"/>
        <v>0</v>
      </c>
      <c r="U21" s="205">
        <f t="shared" si="4"/>
        <v>0</v>
      </c>
      <c r="V21" s="205">
        <f t="shared" si="4"/>
        <v>0</v>
      </c>
      <c r="W21" s="205">
        <f t="shared" si="4"/>
        <v>0</v>
      </c>
      <c r="X21" s="205">
        <f t="shared" si="4"/>
        <v>0</v>
      </c>
      <c r="Y21" s="205">
        <f t="shared" si="4"/>
        <v>0</v>
      </c>
      <c r="Z21" s="205">
        <f t="shared" si="4"/>
        <v>0</v>
      </c>
      <c r="AA21" s="205">
        <f t="shared" si="4"/>
        <v>0</v>
      </c>
      <c r="AB21" s="205">
        <f t="shared" si="4"/>
        <v>0</v>
      </c>
      <c r="AC21" s="205">
        <f t="shared" si="4"/>
        <v>0</v>
      </c>
      <c r="AF21" s="206"/>
      <c r="AG21" s="206">
        <f>IF($M21="Grass Swale A/B Soils or Amended C/D Soils",$B21,0)</f>
        <v>0</v>
      </c>
      <c r="AH21" s="206">
        <f>IF($M21="Grass Swale A/B Soils or Amended C/D Soils",$C21,0)</f>
        <v>0</v>
      </c>
      <c r="AI21" s="206">
        <f>IF($M21="Grass Swale C/D Soils",$B21,0)</f>
        <v>0</v>
      </c>
      <c r="AJ21" s="206">
        <f>IF($M21="Grass Swale C/D Soils",$C21,0)</f>
        <v>0</v>
      </c>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row>
    <row r="22" spans="1:59" s="204" customFormat="1" ht="30" x14ac:dyDescent="0.2">
      <c r="A22" s="129" t="s">
        <v>132</v>
      </c>
      <c r="B22" s="195"/>
      <c r="C22" s="207" t="s">
        <v>5</v>
      </c>
      <c r="D22" s="196">
        <f>0.9/12*0.95*B22</f>
        <v>0</v>
      </c>
      <c r="E22" s="197" t="s">
        <v>9</v>
      </c>
      <c r="F22" s="126">
        <v>1</v>
      </c>
      <c r="G22" s="196">
        <f>U39</f>
        <v>0</v>
      </c>
      <c r="H22" s="196">
        <f>D22+G22</f>
        <v>0</v>
      </c>
      <c r="I22" s="199" t="s">
        <v>5</v>
      </c>
      <c r="J22" s="200"/>
      <c r="K22" s="199">
        <f>IF(J22*F22&lt;=H22,J22*F22,H22)</f>
        <v>0</v>
      </c>
      <c r="L22" s="201">
        <f>H22-K22</f>
        <v>0</v>
      </c>
      <c r="M22" s="208"/>
      <c r="N22" s="202"/>
      <c r="O22" s="203"/>
      <c r="Q22" s="205">
        <f>IF($M22=Q$12, $L22, 0)</f>
        <v>0</v>
      </c>
      <c r="R22" s="205">
        <f t="shared" si="4"/>
        <v>0</v>
      </c>
      <c r="S22" s="205">
        <f t="shared" si="4"/>
        <v>0</v>
      </c>
      <c r="T22" s="205">
        <f t="shared" si="4"/>
        <v>0</v>
      </c>
      <c r="U22" s="205">
        <f t="shared" si="4"/>
        <v>0</v>
      </c>
      <c r="V22" s="205">
        <f t="shared" si="4"/>
        <v>0</v>
      </c>
      <c r="W22" s="205">
        <f t="shared" si="4"/>
        <v>0</v>
      </c>
      <c r="X22" s="205">
        <f t="shared" si="4"/>
        <v>0</v>
      </c>
      <c r="Y22" s="205">
        <f t="shared" si="4"/>
        <v>0</v>
      </c>
      <c r="Z22" s="205">
        <f t="shared" si="4"/>
        <v>0</v>
      </c>
      <c r="AA22" s="205">
        <f t="shared" si="4"/>
        <v>0</v>
      </c>
      <c r="AB22" s="205">
        <f t="shared" si="4"/>
        <v>0</v>
      </c>
      <c r="AC22" s="205">
        <f t="shared" si="4"/>
        <v>0</v>
      </c>
      <c r="AF22" s="206"/>
      <c r="AG22" s="206">
        <f>IF($M22="Grass Swale A/B Soils or Amended C/D Soils",$B22,0)</f>
        <v>0</v>
      </c>
      <c r="AH22" s="206"/>
      <c r="AI22" s="206">
        <f>IF($M22="Grass Swale C/D Soils",$B22,0)</f>
        <v>0</v>
      </c>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row>
    <row r="23" spans="1:59" s="98" customFormat="1" ht="15" x14ac:dyDescent="0.25">
      <c r="A23" s="140" t="s">
        <v>141</v>
      </c>
      <c r="B23" s="133"/>
      <c r="C23" s="193"/>
      <c r="D23" s="133"/>
      <c r="E23" s="134"/>
      <c r="F23" s="135"/>
      <c r="G23" s="136"/>
      <c r="H23" s="133"/>
      <c r="I23" s="133"/>
      <c r="J23" s="136"/>
      <c r="K23" s="133"/>
      <c r="L23" s="133"/>
      <c r="M23" s="137"/>
      <c r="N23" s="113"/>
      <c r="O23" s="127"/>
      <c r="Q23" s="155"/>
      <c r="R23" s="155"/>
      <c r="S23" s="155"/>
      <c r="T23" s="155"/>
      <c r="U23" s="155"/>
      <c r="V23" s="156"/>
      <c r="W23" s="156"/>
      <c r="X23" s="155"/>
      <c r="Y23" s="155"/>
      <c r="Z23" s="156"/>
      <c r="AA23" s="156"/>
      <c r="AB23" s="156"/>
      <c r="AC23" s="156"/>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row>
    <row r="24" spans="1:59" s="204" customFormat="1" ht="45" x14ac:dyDescent="0.2">
      <c r="A24" s="116" t="s">
        <v>125</v>
      </c>
      <c r="B24" s="195"/>
      <c r="C24" s="209"/>
      <c r="D24" s="196">
        <f t="shared" ref="D24:D25" si="6">0.9/12*(0.95*B24+0.05*C24)</f>
        <v>0</v>
      </c>
      <c r="E24" s="197" t="s">
        <v>127</v>
      </c>
      <c r="F24" s="126" t="s">
        <v>5</v>
      </c>
      <c r="G24" s="196">
        <f>V39</f>
        <v>0</v>
      </c>
      <c r="H24" s="196">
        <f>D24+G24</f>
        <v>0</v>
      </c>
      <c r="I24" s="195"/>
      <c r="J24" s="198" t="s">
        <v>5</v>
      </c>
      <c r="K24" s="199">
        <f>IF(I24*0.06&lt;=H24,I24*0.06,H24)</f>
        <v>0</v>
      </c>
      <c r="L24" s="201">
        <f t="shared" ref="L24:L25" si="7">H24-K24</f>
        <v>0</v>
      </c>
      <c r="M24" s="208"/>
      <c r="N24" s="202"/>
      <c r="O24" s="203"/>
      <c r="Q24" s="205">
        <f>IF($M24=Q$12, $L24, 0)</f>
        <v>0</v>
      </c>
      <c r="R24" s="205">
        <f t="shared" si="4"/>
        <v>0</v>
      </c>
      <c r="S24" s="205">
        <f t="shared" si="4"/>
        <v>0</v>
      </c>
      <c r="T24" s="205">
        <f t="shared" si="4"/>
        <v>0</v>
      </c>
      <c r="U24" s="205">
        <f t="shared" si="4"/>
        <v>0</v>
      </c>
      <c r="V24" s="205">
        <f t="shared" si="4"/>
        <v>0</v>
      </c>
      <c r="W24" s="205">
        <f t="shared" si="4"/>
        <v>0</v>
      </c>
      <c r="X24" s="205">
        <f t="shared" si="4"/>
        <v>0</v>
      </c>
      <c r="Y24" s="205">
        <f t="shared" si="4"/>
        <v>0</v>
      </c>
      <c r="Z24" s="205">
        <f t="shared" si="4"/>
        <v>0</v>
      </c>
      <c r="AA24" s="205">
        <f t="shared" si="4"/>
        <v>0</v>
      </c>
      <c r="AB24" s="205">
        <f t="shared" si="4"/>
        <v>0</v>
      </c>
      <c r="AC24" s="205">
        <f t="shared" si="4"/>
        <v>0</v>
      </c>
      <c r="AF24" s="206"/>
      <c r="AG24" s="206">
        <f>IF($M24="Grass Swale A/B Soils or Amended C/D Soils",$B24,0)</f>
        <v>0</v>
      </c>
      <c r="AH24" s="206">
        <f t="shared" ref="AH24:AH25" si="8">IF($M24="Grass Swale A/B Soils or Amended C/D Soils",$C24,0)</f>
        <v>0</v>
      </c>
      <c r="AI24" s="206">
        <f t="shared" ref="AI24:AI25" si="9">IF($M24="Grass Swale C/D Soils",$B24,0)</f>
        <v>0</v>
      </c>
      <c r="AJ24" s="206">
        <f t="shared" ref="AJ24:AJ25" si="10">IF($M24="Grass Swale C/D Soils",$C24,0)</f>
        <v>0</v>
      </c>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row>
    <row r="25" spans="1:59" s="204" customFormat="1" ht="45" x14ac:dyDescent="0.2">
      <c r="A25" s="116" t="s">
        <v>126</v>
      </c>
      <c r="B25" s="195"/>
      <c r="C25" s="209"/>
      <c r="D25" s="196">
        <f t="shared" si="6"/>
        <v>0</v>
      </c>
      <c r="E25" s="197" t="s">
        <v>128</v>
      </c>
      <c r="F25" s="126" t="s">
        <v>5</v>
      </c>
      <c r="G25" s="196">
        <f>W39</f>
        <v>0</v>
      </c>
      <c r="H25" s="196">
        <f>D25+G25</f>
        <v>0</v>
      </c>
      <c r="I25" s="195"/>
      <c r="J25" s="198" t="s">
        <v>5</v>
      </c>
      <c r="K25" s="199">
        <f>IF(I25*0.03&lt;=H25,I25*0.03,H25)</f>
        <v>0</v>
      </c>
      <c r="L25" s="201">
        <f t="shared" si="7"/>
        <v>0</v>
      </c>
      <c r="M25" s="208"/>
      <c r="N25" s="202"/>
      <c r="O25" s="203"/>
      <c r="Q25" s="205">
        <f>IF($M25=Q$12, $L25, 0)</f>
        <v>0</v>
      </c>
      <c r="R25" s="205">
        <f t="shared" si="4"/>
        <v>0</v>
      </c>
      <c r="S25" s="205">
        <f t="shared" si="4"/>
        <v>0</v>
      </c>
      <c r="T25" s="205">
        <f t="shared" si="4"/>
        <v>0</v>
      </c>
      <c r="U25" s="205">
        <f t="shared" si="4"/>
        <v>0</v>
      </c>
      <c r="V25" s="205">
        <f t="shared" si="4"/>
        <v>0</v>
      </c>
      <c r="W25" s="205">
        <f t="shared" si="4"/>
        <v>0</v>
      </c>
      <c r="X25" s="205">
        <f t="shared" si="4"/>
        <v>0</v>
      </c>
      <c r="Y25" s="205">
        <f t="shared" si="4"/>
        <v>0</v>
      </c>
      <c r="Z25" s="205">
        <f t="shared" si="4"/>
        <v>0</v>
      </c>
      <c r="AA25" s="205">
        <f t="shared" si="4"/>
        <v>0</v>
      </c>
      <c r="AB25" s="205">
        <f t="shared" si="4"/>
        <v>0</v>
      </c>
      <c r="AC25" s="205">
        <f t="shared" si="4"/>
        <v>0</v>
      </c>
      <c r="AF25" s="206"/>
      <c r="AG25" s="206">
        <f>IF($M25="Grass Swale A/B Soils or Amended C/D Soils",$B25,0)</f>
        <v>0</v>
      </c>
      <c r="AH25" s="206">
        <f t="shared" si="8"/>
        <v>0</v>
      </c>
      <c r="AI25" s="206">
        <f t="shared" si="9"/>
        <v>0</v>
      </c>
      <c r="AJ25" s="206">
        <f t="shared" si="10"/>
        <v>0</v>
      </c>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row>
    <row r="26" spans="1:59" s="98" customFormat="1" ht="15" x14ac:dyDescent="0.25">
      <c r="A26" s="132" t="s">
        <v>66</v>
      </c>
      <c r="B26" s="133"/>
      <c r="C26" s="193"/>
      <c r="D26" s="133"/>
      <c r="E26" s="134"/>
      <c r="F26" s="135"/>
      <c r="G26" s="136"/>
      <c r="H26" s="133"/>
      <c r="I26" s="133"/>
      <c r="J26" s="136"/>
      <c r="K26" s="133"/>
      <c r="L26" s="133"/>
      <c r="M26" s="137"/>
      <c r="N26" s="113"/>
      <c r="O26" s="127"/>
      <c r="Q26" s="155"/>
      <c r="R26" s="155"/>
      <c r="S26" s="155"/>
      <c r="T26" s="155"/>
      <c r="U26" s="155"/>
      <c r="V26" s="156"/>
      <c r="W26" s="156"/>
      <c r="X26" s="155"/>
      <c r="Y26" s="155"/>
      <c r="Z26" s="156"/>
      <c r="AA26" s="156"/>
      <c r="AB26" s="156"/>
      <c r="AC26" s="156"/>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row>
    <row r="27" spans="1:59" s="204" customFormat="1" ht="45" x14ac:dyDescent="0.2">
      <c r="A27" s="131" t="s">
        <v>24</v>
      </c>
      <c r="B27" s="195"/>
      <c r="C27" s="209"/>
      <c r="D27" s="196">
        <f t="shared" ref="D27:D28" si="11">0.9/12*(0.95*B27+0.05*C27)</f>
        <v>0</v>
      </c>
      <c r="E27" s="197" t="s">
        <v>123</v>
      </c>
      <c r="F27" s="126" t="s">
        <v>133</v>
      </c>
      <c r="G27" s="196">
        <f>X39</f>
        <v>0</v>
      </c>
      <c r="H27" s="196">
        <f>D27+G27</f>
        <v>0</v>
      </c>
      <c r="I27" s="199" t="s">
        <v>5</v>
      </c>
      <c r="J27" s="198" t="s">
        <v>5</v>
      </c>
      <c r="K27" s="199">
        <f>IF(0.2/12*(0.05*AH39+0.95*AG39)&gt;H27,H27,0.2/12*(0.05*AH39+0.95*AG39))</f>
        <v>0</v>
      </c>
      <c r="L27" s="201">
        <f t="shared" si="0"/>
        <v>0</v>
      </c>
      <c r="M27" s="208"/>
      <c r="N27" s="202"/>
      <c r="O27" s="203"/>
      <c r="Q27" s="205">
        <f>IF($M27=Q$12, $L27, 0)</f>
        <v>0</v>
      </c>
      <c r="R27" s="205">
        <f t="shared" ref="R27:AC28" si="12">IF($M27=R$12, $L27, 0)</f>
        <v>0</v>
      </c>
      <c r="S27" s="205">
        <f t="shared" si="12"/>
        <v>0</v>
      </c>
      <c r="T27" s="205">
        <f t="shared" si="12"/>
        <v>0</v>
      </c>
      <c r="U27" s="205">
        <f t="shared" si="12"/>
        <v>0</v>
      </c>
      <c r="V27" s="205">
        <f t="shared" si="12"/>
        <v>0</v>
      </c>
      <c r="W27" s="205">
        <f t="shared" si="12"/>
        <v>0</v>
      </c>
      <c r="X27" s="205">
        <f t="shared" si="12"/>
        <v>0</v>
      </c>
      <c r="Y27" s="205">
        <f t="shared" si="12"/>
        <v>0</v>
      </c>
      <c r="Z27" s="205">
        <f t="shared" si="12"/>
        <v>0</v>
      </c>
      <c r="AA27" s="205">
        <f t="shared" si="12"/>
        <v>0</v>
      </c>
      <c r="AB27" s="205">
        <f t="shared" si="12"/>
        <v>0</v>
      </c>
      <c r="AC27" s="205">
        <f t="shared" si="12"/>
        <v>0</v>
      </c>
      <c r="AF27" s="206"/>
      <c r="AG27" s="206">
        <f>IF($B27&gt;0,$B27,0)</f>
        <v>0</v>
      </c>
      <c r="AH27" s="206">
        <f>IF($C27&gt;0,$C27,0)</f>
        <v>0</v>
      </c>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row>
    <row r="28" spans="1:59" s="204" customFormat="1" ht="45" x14ac:dyDescent="0.2">
      <c r="A28" s="131" t="s">
        <v>21</v>
      </c>
      <c r="B28" s="195"/>
      <c r="C28" s="209"/>
      <c r="D28" s="196">
        <f t="shared" si="11"/>
        <v>0</v>
      </c>
      <c r="E28" s="197" t="s">
        <v>124</v>
      </c>
      <c r="F28" s="126" t="s">
        <v>134</v>
      </c>
      <c r="G28" s="196">
        <f>Y39</f>
        <v>0</v>
      </c>
      <c r="H28" s="196">
        <f>D28+G28</f>
        <v>0</v>
      </c>
      <c r="I28" s="199" t="s">
        <v>5</v>
      </c>
      <c r="J28" s="198" t="s">
        <v>5</v>
      </c>
      <c r="K28" s="199">
        <f>IF(0.1/12*(0.05*AJ39+0.95*AI39)&gt;H28,H28,0.1/12*(0.05*AJ39+0.95*AI39))</f>
        <v>0</v>
      </c>
      <c r="L28" s="201">
        <f t="shared" si="0"/>
        <v>0</v>
      </c>
      <c r="M28" s="208"/>
      <c r="N28" s="202"/>
      <c r="O28" s="203"/>
      <c r="Q28" s="205">
        <f>IF($M28=Q$12, $L28, 0)</f>
        <v>0</v>
      </c>
      <c r="R28" s="205">
        <f t="shared" si="12"/>
        <v>0</v>
      </c>
      <c r="S28" s="205">
        <f t="shared" si="12"/>
        <v>0</v>
      </c>
      <c r="T28" s="205">
        <f t="shared" si="12"/>
        <v>0</v>
      </c>
      <c r="U28" s="205">
        <f t="shared" si="12"/>
        <v>0</v>
      </c>
      <c r="V28" s="205">
        <f t="shared" si="12"/>
        <v>0</v>
      </c>
      <c r="W28" s="205">
        <f t="shared" si="12"/>
        <v>0</v>
      </c>
      <c r="X28" s="205">
        <f t="shared" si="12"/>
        <v>0</v>
      </c>
      <c r="Y28" s="205">
        <f t="shared" si="12"/>
        <v>0</v>
      </c>
      <c r="Z28" s="205">
        <f t="shared" si="12"/>
        <v>0</v>
      </c>
      <c r="AA28" s="205">
        <f t="shared" si="12"/>
        <v>0</v>
      </c>
      <c r="AB28" s="205">
        <f t="shared" si="12"/>
        <v>0</v>
      </c>
      <c r="AC28" s="205">
        <f t="shared" si="12"/>
        <v>0</v>
      </c>
      <c r="AF28" s="206"/>
      <c r="AG28" s="206"/>
      <c r="AH28" s="206"/>
      <c r="AI28" s="206">
        <f>IF($B28&gt;0,$B28,0)</f>
        <v>0</v>
      </c>
      <c r="AJ28" s="206">
        <f>IF($C28&gt;0,$C28,0)</f>
        <v>0</v>
      </c>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row>
    <row r="29" spans="1:59" s="98" customFormat="1" ht="15" x14ac:dyDescent="0.25">
      <c r="A29" s="138" t="s">
        <v>67</v>
      </c>
      <c r="B29" s="133"/>
      <c r="C29" s="193"/>
      <c r="D29" s="133"/>
      <c r="E29" s="134"/>
      <c r="F29" s="135"/>
      <c r="G29" s="136"/>
      <c r="H29" s="133"/>
      <c r="I29" s="133"/>
      <c r="J29" s="136"/>
      <c r="K29" s="133"/>
      <c r="L29" s="133"/>
      <c r="M29" s="137"/>
      <c r="N29" s="113"/>
      <c r="O29" s="127"/>
      <c r="Q29" s="155"/>
      <c r="R29" s="155"/>
      <c r="S29" s="155"/>
      <c r="T29" s="155"/>
      <c r="U29" s="155"/>
      <c r="V29" s="156"/>
      <c r="W29" s="156"/>
      <c r="X29" s="155"/>
      <c r="Y29" s="155"/>
      <c r="Z29" s="156"/>
      <c r="AA29" s="156"/>
      <c r="AB29" s="156"/>
      <c r="AC29" s="156"/>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row>
    <row r="30" spans="1:59" s="204" customFormat="1" ht="30" x14ac:dyDescent="0.2">
      <c r="A30" s="131" t="s">
        <v>20</v>
      </c>
      <c r="B30" s="195"/>
      <c r="C30" s="209"/>
      <c r="D30" s="196">
        <f>0.9/12*(0.95*B30+0.05*C30)</f>
        <v>0</v>
      </c>
      <c r="E30" s="197" t="s">
        <v>9</v>
      </c>
      <c r="F30" s="126">
        <v>1</v>
      </c>
      <c r="G30" s="196">
        <f>Z39</f>
        <v>0</v>
      </c>
      <c r="H30" s="196">
        <f>D30+G30</f>
        <v>0</v>
      </c>
      <c r="I30" s="199" t="s">
        <v>5</v>
      </c>
      <c r="J30" s="200"/>
      <c r="K30" s="199">
        <f>IF(J30*F30&lt;=H30,J30*F30,H30)</f>
        <v>0</v>
      </c>
      <c r="L30" s="201">
        <f t="shared" si="0"/>
        <v>0</v>
      </c>
      <c r="M30" s="208"/>
      <c r="N30" s="202"/>
      <c r="O30" s="203"/>
      <c r="Q30" s="205">
        <f>IF($M30=Q$12, $L30, 0)</f>
        <v>0</v>
      </c>
      <c r="R30" s="205">
        <f t="shared" ref="R30:AC30" si="13">IF($M30=R$12, $L30, 0)</f>
        <v>0</v>
      </c>
      <c r="S30" s="205">
        <f t="shared" si="13"/>
        <v>0</v>
      </c>
      <c r="T30" s="205">
        <f t="shared" si="13"/>
        <v>0</v>
      </c>
      <c r="U30" s="205">
        <f>IF($M30=U$12, $L30, 0)</f>
        <v>0</v>
      </c>
      <c r="V30" s="205">
        <f>IF($M30=V$12, $L30, 0)</f>
        <v>0</v>
      </c>
      <c r="W30" s="205">
        <f>IF($M30=W$12, $L30, 0)</f>
        <v>0</v>
      </c>
      <c r="X30" s="205">
        <f t="shared" si="13"/>
        <v>0</v>
      </c>
      <c r="Y30" s="205">
        <f t="shared" si="13"/>
        <v>0</v>
      </c>
      <c r="Z30" s="205">
        <f t="shared" si="13"/>
        <v>0</v>
      </c>
      <c r="AA30" s="205">
        <f t="shared" si="13"/>
        <v>0</v>
      </c>
      <c r="AB30" s="205">
        <f t="shared" si="13"/>
        <v>0</v>
      </c>
      <c r="AC30" s="205">
        <f t="shared" si="13"/>
        <v>0</v>
      </c>
      <c r="AF30" s="206"/>
      <c r="AG30" s="206">
        <f>IF($M30="Grass Swale A/B Soils or Amended C/D Soils",$B30,0)</f>
        <v>0</v>
      </c>
      <c r="AH30" s="206">
        <f t="shared" ref="AH30" si="14">IF($M30="Grass Swale A/B Soils or Amended C/D Soils",$C30,0)</f>
        <v>0</v>
      </c>
      <c r="AI30" s="206">
        <f>IF($M30="Grass Swale C/D Soils",$B30,0)</f>
        <v>0</v>
      </c>
      <c r="AJ30" s="206">
        <f>IF($M30="Grass Swale C/D Soils",$C30,0)</f>
        <v>0</v>
      </c>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row>
    <row r="31" spans="1:59" s="98" customFormat="1" ht="15" x14ac:dyDescent="0.25">
      <c r="A31" s="139" t="s">
        <v>145</v>
      </c>
      <c r="B31" s="133"/>
      <c r="C31" s="193"/>
      <c r="D31" s="133"/>
      <c r="E31" s="134"/>
      <c r="F31" s="135"/>
      <c r="G31" s="136"/>
      <c r="H31" s="133"/>
      <c r="I31" s="133"/>
      <c r="J31" s="136"/>
      <c r="K31" s="133"/>
      <c r="L31" s="133"/>
      <c r="M31" s="137"/>
      <c r="N31" s="113"/>
      <c r="O31" s="127"/>
      <c r="Q31" s="155"/>
      <c r="R31" s="155"/>
      <c r="S31" s="155"/>
      <c r="T31" s="155"/>
      <c r="U31" s="155"/>
      <c r="V31" s="156"/>
      <c r="W31" s="156"/>
      <c r="X31" s="155"/>
      <c r="Y31" s="155"/>
      <c r="Z31" s="156"/>
      <c r="AA31" s="156"/>
      <c r="AB31" s="156"/>
      <c r="AC31" s="156"/>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row>
    <row r="32" spans="1:59" s="204" customFormat="1" ht="30" x14ac:dyDescent="0.2">
      <c r="A32" s="131" t="s">
        <v>146</v>
      </c>
      <c r="B32" s="195"/>
      <c r="C32" s="209"/>
      <c r="D32" s="196">
        <f>0.9/12*(0.95*B32+0.05*C32)</f>
        <v>0</v>
      </c>
      <c r="E32" s="197" t="s">
        <v>9</v>
      </c>
      <c r="F32" s="126">
        <v>1</v>
      </c>
      <c r="G32" s="196">
        <f>AA39</f>
        <v>0</v>
      </c>
      <c r="H32" s="210">
        <f>D32+G32</f>
        <v>0</v>
      </c>
      <c r="I32" s="199" t="s">
        <v>5</v>
      </c>
      <c r="J32" s="200"/>
      <c r="K32" s="199">
        <f>IF(J32*F32&lt;=H32,J32*F32,H32)</f>
        <v>0</v>
      </c>
      <c r="L32" s="201">
        <f t="shared" si="0"/>
        <v>0</v>
      </c>
      <c r="M32" s="208"/>
      <c r="N32" s="202"/>
      <c r="O32" s="203"/>
      <c r="Q32" s="205">
        <f>IF($M32=Q$12, $L32, 0)</f>
        <v>0</v>
      </c>
      <c r="R32" s="205">
        <f t="shared" ref="R32:AC32" si="15">IF($M32=R$12, $L32, 0)</f>
        <v>0</v>
      </c>
      <c r="S32" s="205">
        <f t="shared" si="15"/>
        <v>0</v>
      </c>
      <c r="T32" s="205">
        <f t="shared" si="15"/>
        <v>0</v>
      </c>
      <c r="U32" s="205">
        <f>IF($M32=U$12, $L32, 0)</f>
        <v>0</v>
      </c>
      <c r="V32" s="205">
        <f>IF($M32=V$12, $L32, 0)</f>
        <v>0</v>
      </c>
      <c r="W32" s="205">
        <f>IF($M32=W$12, $L32, 0)</f>
        <v>0</v>
      </c>
      <c r="X32" s="205">
        <f t="shared" si="15"/>
        <v>0</v>
      </c>
      <c r="Y32" s="205">
        <f t="shared" si="15"/>
        <v>0</v>
      </c>
      <c r="Z32" s="205">
        <f t="shared" si="15"/>
        <v>0</v>
      </c>
      <c r="AA32" s="205">
        <f t="shared" si="15"/>
        <v>0</v>
      </c>
      <c r="AB32" s="205">
        <f t="shared" si="15"/>
        <v>0</v>
      </c>
      <c r="AC32" s="205">
        <f t="shared" si="15"/>
        <v>0</v>
      </c>
      <c r="AF32" s="206"/>
      <c r="AG32" s="206">
        <f>IF($M32="Grass Swale A/B Soils or Amended C/D Soils",$B32,0)</f>
        <v>0</v>
      </c>
      <c r="AH32" s="206">
        <f t="shared" ref="AH32" si="16">IF($M32="Grass Swale A/B Soils or Amended C/D Soils",$C32,0)</f>
        <v>0</v>
      </c>
      <c r="AI32" s="206">
        <f>IF($M32="Grass Swale C/D Soils",$B32,0)</f>
        <v>0</v>
      </c>
      <c r="AJ32" s="206">
        <f>IF($M32="Grass Swale C/D Soils",$C32,0)</f>
        <v>0</v>
      </c>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row>
    <row r="33" spans="1:59" s="98" customFormat="1" ht="15" x14ac:dyDescent="0.25">
      <c r="A33" s="117" t="s">
        <v>142</v>
      </c>
      <c r="B33" s="192"/>
      <c r="C33" s="192"/>
      <c r="D33" s="118"/>
      <c r="E33" s="119"/>
      <c r="F33" s="128"/>
      <c r="G33" s="120"/>
      <c r="H33" s="120"/>
      <c r="I33" s="121"/>
      <c r="J33" s="122"/>
      <c r="K33" s="122"/>
      <c r="L33" s="123"/>
      <c r="M33" s="124"/>
      <c r="N33" s="113"/>
      <c r="O33" s="127"/>
      <c r="Q33" s="155"/>
      <c r="R33" s="155"/>
      <c r="S33" s="155"/>
      <c r="T33" s="155"/>
      <c r="U33" s="155"/>
      <c r="V33" s="156"/>
      <c r="W33" s="156"/>
      <c r="X33" s="155"/>
      <c r="Y33" s="155"/>
      <c r="Z33" s="156"/>
      <c r="AA33" s="156"/>
      <c r="AB33" s="156"/>
      <c r="AC33" s="156"/>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row>
    <row r="34" spans="1:59" s="204" customFormat="1" ht="30" x14ac:dyDescent="0.2">
      <c r="A34" s="131" t="s">
        <v>19</v>
      </c>
      <c r="B34" s="195"/>
      <c r="C34" s="207" t="s">
        <v>5</v>
      </c>
      <c r="D34" s="196">
        <f>0.9/12*0.95*B34</f>
        <v>0</v>
      </c>
      <c r="E34" s="197" t="s">
        <v>9</v>
      </c>
      <c r="F34" s="126">
        <v>1</v>
      </c>
      <c r="G34" s="198" t="s">
        <v>5</v>
      </c>
      <c r="H34" s="196">
        <f>D34</f>
        <v>0</v>
      </c>
      <c r="I34" s="199" t="s">
        <v>5</v>
      </c>
      <c r="J34" s="200"/>
      <c r="K34" s="199">
        <f>IF(J34*F34&lt;=H34,J34*F34,H34)</f>
        <v>0</v>
      </c>
      <c r="L34" s="201">
        <f>H34-K34</f>
        <v>0</v>
      </c>
      <c r="M34" s="208"/>
      <c r="N34" s="202"/>
      <c r="O34" s="203"/>
      <c r="Q34" s="205">
        <f t="shared" ref="Q34:AC34" si="17">IF($M34=Q$12, $L34, 0)</f>
        <v>0</v>
      </c>
      <c r="R34" s="205">
        <f t="shared" si="17"/>
        <v>0</v>
      </c>
      <c r="S34" s="205">
        <f t="shared" si="17"/>
        <v>0</v>
      </c>
      <c r="T34" s="205">
        <f t="shared" si="17"/>
        <v>0</v>
      </c>
      <c r="U34" s="205">
        <f t="shared" si="17"/>
        <v>0</v>
      </c>
      <c r="V34" s="205">
        <f t="shared" si="17"/>
        <v>0</v>
      </c>
      <c r="W34" s="205">
        <f t="shared" si="17"/>
        <v>0</v>
      </c>
      <c r="X34" s="205">
        <f t="shared" si="17"/>
        <v>0</v>
      </c>
      <c r="Y34" s="205">
        <f t="shared" si="17"/>
        <v>0</v>
      </c>
      <c r="Z34" s="205">
        <f t="shared" si="17"/>
        <v>0</v>
      </c>
      <c r="AA34" s="205">
        <f t="shared" si="17"/>
        <v>0</v>
      </c>
      <c r="AB34" s="205">
        <f t="shared" si="17"/>
        <v>0</v>
      </c>
      <c r="AC34" s="205">
        <f t="shared" si="17"/>
        <v>0</v>
      </c>
      <c r="AF34" s="206"/>
      <c r="AG34" s="206">
        <f>IF($M34="Grass Swale A/B Soils or Amended C/D Soils",$B34,0)</f>
        <v>0</v>
      </c>
      <c r="AH34" s="206"/>
      <c r="AI34" s="206">
        <f>IF($M34="Grass Swale C/D Soils",$B34,0)</f>
        <v>0</v>
      </c>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row>
    <row r="35" spans="1:59" s="98" customFormat="1" ht="15" x14ac:dyDescent="0.25">
      <c r="A35" s="140" t="s">
        <v>143</v>
      </c>
      <c r="B35" s="133"/>
      <c r="C35" s="193"/>
      <c r="D35" s="133"/>
      <c r="E35" s="134"/>
      <c r="F35" s="135"/>
      <c r="G35" s="136"/>
      <c r="H35" s="133"/>
      <c r="I35" s="133"/>
      <c r="J35" s="136"/>
      <c r="K35" s="133"/>
      <c r="L35" s="133"/>
      <c r="M35" s="137"/>
      <c r="N35" s="113"/>
      <c r="O35" s="127"/>
      <c r="Q35" s="155"/>
      <c r="R35" s="155"/>
      <c r="S35" s="155"/>
      <c r="T35" s="155"/>
      <c r="U35" s="155"/>
      <c r="V35" s="156"/>
      <c r="W35" s="156"/>
      <c r="X35" s="155"/>
      <c r="Y35" s="155"/>
      <c r="Z35" s="156"/>
      <c r="AA35" s="156"/>
      <c r="AB35" s="156"/>
      <c r="AC35" s="156"/>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row>
    <row r="36" spans="1:59" s="204" customFormat="1" ht="45" x14ac:dyDescent="0.2">
      <c r="A36" s="129" t="s">
        <v>13</v>
      </c>
      <c r="B36" s="195"/>
      <c r="C36" s="209"/>
      <c r="D36" s="196">
        <f t="shared" ref="D36:D37" si="18">0.9/12*(0.95*B36+0.05*C36)</f>
        <v>0</v>
      </c>
      <c r="E36" s="197" t="s">
        <v>17</v>
      </c>
      <c r="F36" s="126" t="s">
        <v>5</v>
      </c>
      <c r="G36" s="196">
        <f>AB39</f>
        <v>0</v>
      </c>
      <c r="H36" s="196">
        <f>D36+G36</f>
        <v>0</v>
      </c>
      <c r="I36" s="195"/>
      <c r="J36" s="198" t="s">
        <v>5</v>
      </c>
      <c r="K36" s="199">
        <f>IF(I36*0.09&lt;=H36,I36*0.09,H36)</f>
        <v>0</v>
      </c>
      <c r="L36" s="201">
        <f t="shared" si="0"/>
        <v>0</v>
      </c>
      <c r="M36" s="211" t="s">
        <v>5</v>
      </c>
      <c r="N36" s="202"/>
      <c r="O36" s="203"/>
      <c r="Q36" s="205"/>
      <c r="R36" s="205"/>
      <c r="S36" s="205"/>
      <c r="T36" s="205"/>
      <c r="U36" s="205"/>
      <c r="V36" s="212"/>
      <c r="W36" s="212"/>
      <c r="X36" s="205"/>
      <c r="Y36" s="205"/>
      <c r="Z36" s="212"/>
      <c r="AA36" s="212"/>
      <c r="AB36" s="212"/>
      <c r="AC36" s="212"/>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row>
    <row r="37" spans="1:59" s="204" customFormat="1" ht="45" x14ac:dyDescent="0.2">
      <c r="A37" s="129" t="s">
        <v>14</v>
      </c>
      <c r="B37" s="195"/>
      <c r="C37" s="209"/>
      <c r="D37" s="196">
        <f t="shared" si="18"/>
        <v>0</v>
      </c>
      <c r="E37" s="197" t="s">
        <v>16</v>
      </c>
      <c r="F37" s="126" t="s">
        <v>5</v>
      </c>
      <c r="G37" s="196">
        <f>AC39</f>
        <v>0</v>
      </c>
      <c r="H37" s="196">
        <f>D37+G37</f>
        <v>0</v>
      </c>
      <c r="I37" s="195"/>
      <c r="J37" s="198" t="s">
        <v>5</v>
      </c>
      <c r="K37" s="199">
        <f>IF(I37*0.04&lt;=H37,I37*0.04,H37)</f>
        <v>0</v>
      </c>
      <c r="L37" s="201">
        <f t="shared" si="0"/>
        <v>0</v>
      </c>
      <c r="M37" s="211" t="s">
        <v>5</v>
      </c>
      <c r="N37" s="202"/>
      <c r="O37" s="203"/>
      <c r="Q37" s="205"/>
      <c r="R37" s="205"/>
      <c r="S37" s="205"/>
      <c r="T37" s="205"/>
      <c r="U37" s="205"/>
      <c r="V37" s="212"/>
      <c r="W37" s="212"/>
      <c r="X37" s="205"/>
      <c r="Y37" s="205"/>
      <c r="Z37" s="212"/>
      <c r="AA37" s="212"/>
      <c r="AB37" s="212"/>
      <c r="AC37" s="212"/>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row>
    <row r="38" spans="1:59" s="147" customFormat="1" ht="15" x14ac:dyDescent="0.25">
      <c r="A38" s="141" t="s">
        <v>3</v>
      </c>
      <c r="B38" s="185">
        <f>SUM(B12:B37)</f>
        <v>0</v>
      </c>
      <c r="C38" s="194">
        <f>SUM(C12:C37)</f>
        <v>0</v>
      </c>
      <c r="D38" s="142"/>
      <c r="E38" s="143"/>
      <c r="F38" s="216"/>
      <c r="G38" s="216"/>
      <c r="H38" s="216"/>
      <c r="I38" s="185">
        <f>SUM(I15:I37)</f>
        <v>0</v>
      </c>
      <c r="J38" s="217"/>
      <c r="K38" s="185">
        <f>SUM(K15:K37)</f>
        <v>0</v>
      </c>
      <c r="L38" s="144"/>
      <c r="M38" s="145"/>
      <c r="N38" s="127"/>
      <c r="O38" s="146"/>
      <c r="P38" s="146"/>
      <c r="Q38" s="166"/>
      <c r="R38" s="166"/>
      <c r="S38" s="166"/>
      <c r="T38" s="166"/>
      <c r="U38" s="166"/>
      <c r="V38" s="167"/>
      <c r="W38" s="167"/>
      <c r="X38" s="166"/>
      <c r="Y38" s="166"/>
      <c r="Z38" s="167"/>
      <c r="AA38" s="167"/>
      <c r="AB38" s="167"/>
      <c r="AC38" s="167"/>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row>
    <row r="39" spans="1:59" s="98" customFormat="1" ht="12.75" customHeight="1" x14ac:dyDescent="0.25">
      <c r="A39" s="149"/>
      <c r="B39" s="150"/>
      <c r="C39" s="150"/>
      <c r="D39" s="150"/>
      <c r="E39" s="150"/>
      <c r="F39" s="97"/>
      <c r="G39" s="97"/>
      <c r="H39" s="97"/>
      <c r="I39" s="97"/>
      <c r="K39" s="99"/>
      <c r="L39" s="97"/>
      <c r="M39" s="97"/>
      <c r="N39" s="127"/>
      <c r="O39" s="97"/>
      <c r="P39" s="146" t="s">
        <v>3</v>
      </c>
      <c r="Q39" s="166">
        <f t="shared" ref="Q39:AC39" si="19">SUM(Q12:Q38)</f>
        <v>0</v>
      </c>
      <c r="R39" s="166">
        <f t="shared" si="19"/>
        <v>0</v>
      </c>
      <c r="S39" s="166">
        <f t="shared" si="19"/>
        <v>0</v>
      </c>
      <c r="T39" s="166">
        <f t="shared" si="19"/>
        <v>0</v>
      </c>
      <c r="U39" s="166">
        <f t="shared" si="19"/>
        <v>0</v>
      </c>
      <c r="V39" s="166">
        <f t="shared" si="19"/>
        <v>0</v>
      </c>
      <c r="W39" s="166">
        <f t="shared" si="19"/>
        <v>0</v>
      </c>
      <c r="X39" s="166">
        <f t="shared" si="19"/>
        <v>0</v>
      </c>
      <c r="Y39" s="166">
        <f t="shared" si="19"/>
        <v>0</v>
      </c>
      <c r="Z39" s="166">
        <f t="shared" si="19"/>
        <v>0</v>
      </c>
      <c r="AA39" s="166">
        <f t="shared" si="19"/>
        <v>0</v>
      </c>
      <c r="AB39" s="166">
        <f t="shared" si="19"/>
        <v>0</v>
      </c>
      <c r="AC39" s="166">
        <f t="shared" si="19"/>
        <v>0</v>
      </c>
      <c r="AF39" s="101"/>
      <c r="AG39" s="166">
        <f>SUM(AG12:AG38)</f>
        <v>0</v>
      </c>
      <c r="AH39" s="166">
        <f>SUM(AH12:AH38)</f>
        <v>0</v>
      </c>
      <c r="AI39" s="166">
        <f>SUM(AI12:AI38)</f>
        <v>0</v>
      </c>
      <c r="AJ39" s="166">
        <f>SUM(AJ12:AJ38)</f>
        <v>0</v>
      </c>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row>
    <row r="40" spans="1:59" s="98" customFormat="1" ht="12.75" customHeight="1" x14ac:dyDescent="0.25">
      <c r="A40" s="149"/>
      <c r="B40" s="150"/>
      <c r="C40" s="150"/>
      <c r="D40" s="150"/>
      <c r="E40" s="150"/>
      <c r="F40" s="97"/>
      <c r="G40" s="151"/>
      <c r="H40" s="151"/>
      <c r="I40" s="151"/>
      <c r="J40" s="151" t="s">
        <v>95</v>
      </c>
      <c r="K40" s="184" t="str">
        <f>IF(B9="","",B9-K38)</f>
        <v/>
      </c>
      <c r="L40" s="97"/>
      <c r="M40" s="97"/>
      <c r="N40" s="127"/>
      <c r="O40" s="97"/>
      <c r="P40" s="97"/>
      <c r="Q40" s="168"/>
      <c r="R40" s="155"/>
      <c r="S40" s="168"/>
      <c r="T40" s="168"/>
      <c r="U40" s="168"/>
      <c r="V40" s="156"/>
      <c r="W40" s="156"/>
      <c r="X40" s="155"/>
      <c r="Y40" s="155"/>
      <c r="Z40" s="156"/>
      <c r="AA40" s="156"/>
      <c r="AB40" s="156"/>
      <c r="AC40" s="156"/>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row>
    <row r="41" spans="1:59" x14ac:dyDescent="0.2">
      <c r="A41" s="6"/>
      <c r="B41" s="11"/>
      <c r="C41" s="82"/>
      <c r="D41" s="1"/>
      <c r="E41" s="104"/>
      <c r="I41" s="1"/>
      <c r="J41" s="1"/>
      <c r="O41" s="1"/>
      <c r="Q41" s="169"/>
      <c r="R41" s="169"/>
      <c r="S41" s="169"/>
      <c r="T41" s="169"/>
    </row>
    <row r="42" spans="1:59" ht="12.95" customHeight="1" x14ac:dyDescent="0.2">
      <c r="A42" s="341"/>
      <c r="B42" s="341"/>
      <c r="C42" s="341"/>
      <c r="D42" s="1"/>
      <c r="E42" s="104"/>
      <c r="I42" s="1"/>
      <c r="J42" s="1"/>
      <c r="O42" s="1"/>
      <c r="Q42" s="169"/>
      <c r="R42" s="169"/>
      <c r="S42" s="169"/>
      <c r="T42" s="169"/>
    </row>
    <row r="43" spans="1:59" ht="12.95" hidden="1" customHeight="1" x14ac:dyDescent="0.2">
      <c r="A43" s="174" t="s">
        <v>65</v>
      </c>
      <c r="B43" s="213" t="s">
        <v>148</v>
      </c>
      <c r="C43" s="83"/>
      <c r="D43" s="83"/>
      <c r="E43" s="83"/>
      <c r="F43" s="83"/>
      <c r="H43" s="84"/>
      <c r="I43" s="84"/>
      <c r="J43" s="84"/>
      <c r="K43" s="84"/>
      <c r="L43" s="84"/>
      <c r="O43" s="1"/>
      <c r="Q43" s="169"/>
      <c r="R43" s="169"/>
      <c r="S43" s="169"/>
      <c r="T43" s="169"/>
    </row>
    <row r="44" spans="1:59" ht="12.95" hidden="1" customHeight="1" x14ac:dyDescent="0.2">
      <c r="A44" s="77" t="s">
        <v>25</v>
      </c>
      <c r="B44" s="82"/>
      <c r="C44" s="82"/>
      <c r="I44" s="1"/>
      <c r="J44" s="1"/>
      <c r="O44" s="1"/>
      <c r="Q44" s="169"/>
      <c r="R44" s="169"/>
      <c r="S44" s="169"/>
      <c r="T44" s="169"/>
    </row>
    <row r="45" spans="1:59" ht="12.95" hidden="1" customHeight="1" x14ac:dyDescent="0.2">
      <c r="A45" s="77" t="s">
        <v>10</v>
      </c>
      <c r="B45" s="82"/>
      <c r="I45" s="1"/>
      <c r="J45" s="1"/>
      <c r="O45" s="1"/>
      <c r="Q45" s="169"/>
      <c r="R45" s="169"/>
      <c r="S45" s="169"/>
      <c r="T45" s="169"/>
    </row>
    <row r="46" spans="1:59" ht="12.95" hidden="1" customHeight="1" x14ac:dyDescent="0.2">
      <c r="A46" s="77" t="s">
        <v>11</v>
      </c>
      <c r="B46" s="82"/>
      <c r="C46" s="82"/>
      <c r="D46" s="1"/>
      <c r="E46" s="104"/>
      <c r="F46" s="85"/>
      <c r="I46" s="86"/>
      <c r="J46" s="1"/>
      <c r="L46" s="86"/>
      <c r="O46" s="1"/>
      <c r="Q46" s="169"/>
      <c r="R46" s="169"/>
      <c r="S46" s="169"/>
      <c r="T46" s="169"/>
    </row>
    <row r="47" spans="1:59" ht="12.95" hidden="1" customHeight="1" x14ac:dyDescent="0.2">
      <c r="A47" s="77" t="s">
        <v>18</v>
      </c>
      <c r="B47" s="82"/>
      <c r="C47" s="82"/>
      <c r="D47" s="1"/>
      <c r="E47" s="104"/>
      <c r="F47" s="85"/>
      <c r="I47" s="86"/>
      <c r="J47" s="1"/>
      <c r="L47" s="86"/>
      <c r="O47" s="1"/>
      <c r="Q47" s="169"/>
      <c r="R47" s="169"/>
      <c r="S47" s="169"/>
      <c r="T47" s="169"/>
    </row>
    <row r="48" spans="1:59" ht="12.95" hidden="1" customHeight="1" x14ac:dyDescent="0.2">
      <c r="A48" s="79" t="s">
        <v>129</v>
      </c>
      <c r="B48" s="82"/>
      <c r="C48" s="82"/>
      <c r="D48" s="1"/>
      <c r="E48" s="104"/>
      <c r="F48" s="85"/>
      <c r="I48" s="86"/>
      <c r="J48" s="1"/>
      <c r="L48" s="86"/>
      <c r="O48" s="1"/>
      <c r="Q48" s="169"/>
      <c r="R48" s="169"/>
      <c r="S48" s="169"/>
      <c r="T48" s="169"/>
      <c r="AD48" s="224"/>
      <c r="AE48" s="224"/>
    </row>
    <row r="49" spans="1:45" ht="12.95" hidden="1" customHeight="1" x14ac:dyDescent="0.2">
      <c r="A49" s="79" t="s">
        <v>126</v>
      </c>
      <c r="B49" s="82"/>
      <c r="C49" s="82"/>
      <c r="D49" s="1"/>
      <c r="E49" s="104"/>
      <c r="F49" s="85"/>
      <c r="I49" s="86"/>
      <c r="J49" s="1"/>
      <c r="L49" s="86"/>
      <c r="O49" s="1"/>
      <c r="Q49" s="169"/>
      <c r="R49" s="169"/>
      <c r="S49" s="169"/>
      <c r="T49" s="169"/>
      <c r="AD49" s="224"/>
      <c r="AE49" s="224"/>
    </row>
    <row r="50" spans="1:45" ht="12.95" hidden="1" customHeight="1" x14ac:dyDescent="0.2">
      <c r="A50" s="78" t="s">
        <v>62</v>
      </c>
      <c r="B50" s="82"/>
      <c r="C50" s="82"/>
      <c r="D50" s="1"/>
      <c r="E50" s="104"/>
      <c r="F50" s="85"/>
      <c r="I50" s="86"/>
      <c r="J50" s="1"/>
      <c r="L50" s="86"/>
      <c r="O50" s="1"/>
      <c r="Q50" s="169"/>
      <c r="R50" s="169"/>
      <c r="S50" s="169"/>
      <c r="T50" s="169"/>
    </row>
    <row r="51" spans="1:45" ht="12.95" hidden="1" customHeight="1" x14ac:dyDescent="0.2">
      <c r="A51" s="78" t="s">
        <v>21</v>
      </c>
      <c r="B51" s="82"/>
      <c r="C51" s="82"/>
      <c r="D51" s="1"/>
      <c r="E51" s="104"/>
      <c r="F51" s="85"/>
      <c r="I51" s="86"/>
      <c r="J51" s="1"/>
      <c r="L51" s="86"/>
      <c r="O51" s="1"/>
      <c r="Q51" s="169"/>
      <c r="R51" s="169"/>
      <c r="S51" s="169"/>
      <c r="T51" s="169"/>
    </row>
    <row r="52" spans="1:45" ht="12.95" hidden="1" customHeight="1" x14ac:dyDescent="0.2">
      <c r="A52" s="78" t="s">
        <v>20</v>
      </c>
      <c r="B52" s="82"/>
      <c r="C52" s="82"/>
      <c r="D52" s="1"/>
      <c r="E52" s="104"/>
      <c r="F52" s="85"/>
      <c r="I52" s="86"/>
      <c r="J52" s="1"/>
      <c r="L52" s="86"/>
      <c r="O52" s="1"/>
      <c r="Q52" s="169"/>
      <c r="R52" s="169"/>
      <c r="S52" s="169"/>
      <c r="T52" s="169"/>
    </row>
    <row r="53" spans="1:45" ht="12.95" hidden="1" customHeight="1" x14ac:dyDescent="0.2">
      <c r="A53" s="78" t="s">
        <v>146</v>
      </c>
      <c r="B53" s="82"/>
      <c r="C53" s="82"/>
      <c r="D53" s="1"/>
      <c r="E53" s="104"/>
      <c r="F53" s="85"/>
      <c r="I53" s="86"/>
      <c r="J53" s="1"/>
      <c r="L53" s="86"/>
      <c r="O53" s="1"/>
      <c r="Q53" s="169"/>
      <c r="R53" s="169"/>
      <c r="S53" s="169"/>
      <c r="T53" s="169"/>
    </row>
    <row r="54" spans="1:45" ht="12.95" hidden="1" customHeight="1" x14ac:dyDescent="0.2">
      <c r="A54" s="79" t="s">
        <v>13</v>
      </c>
      <c r="B54" s="82"/>
      <c r="C54" s="82"/>
      <c r="D54" s="1"/>
      <c r="E54" s="104"/>
      <c r="F54" s="85"/>
      <c r="I54" s="86"/>
      <c r="J54" s="1"/>
      <c r="L54" s="86"/>
      <c r="O54" s="1"/>
      <c r="Q54" s="169"/>
      <c r="R54" s="169"/>
      <c r="S54" s="169"/>
      <c r="T54" s="169"/>
    </row>
    <row r="55" spans="1:45" ht="12.95" hidden="1" customHeight="1" x14ac:dyDescent="0.2">
      <c r="A55" s="79" t="s">
        <v>14</v>
      </c>
      <c r="B55" s="82"/>
      <c r="C55" s="82"/>
      <c r="D55" s="1"/>
      <c r="E55" s="104"/>
      <c r="F55" s="85"/>
      <c r="I55" s="86"/>
      <c r="J55" s="1"/>
      <c r="L55" s="86"/>
      <c r="O55" s="1"/>
      <c r="Q55" s="169"/>
      <c r="R55" s="169"/>
      <c r="S55" s="169"/>
      <c r="T55" s="169"/>
    </row>
    <row r="56" spans="1:45" ht="12.95" hidden="1" customHeight="1" x14ac:dyDescent="0.2">
      <c r="A56" s="81"/>
      <c r="B56" s="2"/>
      <c r="C56" s="82"/>
      <c r="D56" s="2"/>
      <c r="E56" s="12"/>
      <c r="F56" s="85"/>
      <c r="I56" s="86"/>
      <c r="J56" s="2"/>
      <c r="L56" s="86"/>
      <c r="M56" s="82"/>
      <c r="N56" s="82"/>
      <c r="O56" s="82"/>
      <c r="P56" s="2"/>
    </row>
    <row r="57" spans="1:45" ht="12.95" hidden="1" customHeight="1" x14ac:dyDescent="0.3">
      <c r="A57" s="174" t="s">
        <v>158</v>
      </c>
      <c r="B57" s="214" t="s">
        <v>159</v>
      </c>
      <c r="C57" s="83"/>
      <c r="D57" s="81"/>
      <c r="E57" s="81"/>
      <c r="F57" s="85"/>
      <c r="I57" s="86"/>
      <c r="J57" s="88"/>
      <c r="L57" s="86"/>
      <c r="M57" s="82"/>
      <c r="N57" s="82"/>
      <c r="O57" s="82"/>
      <c r="V57" s="170"/>
      <c r="W57" s="170"/>
      <c r="Z57" s="170"/>
      <c r="AA57" s="170"/>
      <c r="AB57" s="170"/>
      <c r="AC57" s="170"/>
      <c r="AF57" s="89"/>
      <c r="AG57" s="89"/>
      <c r="AH57" s="89"/>
      <c r="AI57" s="89"/>
      <c r="AJ57" s="89"/>
      <c r="AK57" s="89"/>
      <c r="AL57" s="89"/>
      <c r="AM57" s="89"/>
      <c r="AN57" s="89"/>
      <c r="AO57" s="89"/>
      <c r="AP57" s="89"/>
      <c r="AQ57" s="89"/>
      <c r="AR57" s="89"/>
      <c r="AS57" s="89"/>
    </row>
    <row r="58" spans="1:45" ht="12.95" hidden="1" customHeight="1" x14ac:dyDescent="0.3">
      <c r="A58" s="215" t="s">
        <v>11</v>
      </c>
      <c r="B58" s="214"/>
      <c r="C58" s="83"/>
      <c r="D58" s="81"/>
      <c r="E58" s="81"/>
      <c r="F58" s="85"/>
      <c r="I58" s="86"/>
      <c r="J58" s="88"/>
      <c r="L58" s="86"/>
      <c r="M58" s="82"/>
      <c r="N58" s="82"/>
      <c r="O58" s="82"/>
      <c r="V58" s="170"/>
      <c r="W58" s="170"/>
      <c r="Z58" s="170"/>
      <c r="AA58" s="170"/>
      <c r="AB58" s="170"/>
      <c r="AC58" s="170"/>
      <c r="AF58" s="89"/>
      <c r="AG58" s="89"/>
      <c r="AH58" s="89"/>
      <c r="AI58" s="89"/>
      <c r="AJ58" s="89"/>
      <c r="AK58" s="89"/>
      <c r="AL58" s="89"/>
      <c r="AM58" s="89"/>
      <c r="AN58" s="89"/>
      <c r="AO58" s="89"/>
      <c r="AP58" s="89"/>
      <c r="AQ58" s="89"/>
      <c r="AR58" s="89"/>
      <c r="AS58" s="89"/>
    </row>
    <row r="59" spans="1:45" ht="12.95" hidden="1" customHeight="1" x14ac:dyDescent="0.2">
      <c r="A59" s="79" t="s">
        <v>129</v>
      </c>
      <c r="B59" s="82"/>
      <c r="C59" s="82"/>
      <c r="D59" s="81"/>
      <c r="E59" s="81"/>
      <c r="F59" s="85"/>
      <c r="I59" s="86"/>
      <c r="J59" s="91"/>
      <c r="L59" s="86"/>
      <c r="M59" s="224"/>
      <c r="N59" s="2"/>
      <c r="O59" s="2"/>
      <c r="P59" s="2"/>
    </row>
    <row r="60" spans="1:45" ht="12.95" hidden="1" customHeight="1" x14ac:dyDescent="0.2">
      <c r="A60" s="79" t="s">
        <v>126</v>
      </c>
      <c r="B60" s="82"/>
      <c r="C60" s="82"/>
      <c r="D60" s="81"/>
      <c r="E60" s="81"/>
      <c r="F60" s="85"/>
      <c r="I60" s="86"/>
      <c r="J60" s="91"/>
      <c r="L60" s="86"/>
      <c r="M60" s="224"/>
      <c r="N60" s="2"/>
      <c r="O60" s="2"/>
      <c r="P60" s="2"/>
    </row>
    <row r="61" spans="1:45" ht="12.95" hidden="1" customHeight="1" x14ac:dyDescent="0.2">
      <c r="A61" s="78" t="s">
        <v>62</v>
      </c>
      <c r="B61" s="82"/>
      <c r="C61" s="82"/>
      <c r="D61" s="81"/>
      <c r="E61" s="81"/>
      <c r="F61" s="85"/>
      <c r="I61" s="86"/>
      <c r="J61" s="91"/>
      <c r="L61" s="86"/>
      <c r="M61" s="224"/>
      <c r="N61" s="2"/>
      <c r="O61" s="2"/>
      <c r="P61" s="2"/>
      <c r="AD61" s="224"/>
      <c r="AE61" s="224"/>
    </row>
    <row r="62" spans="1:45" ht="12.95" hidden="1" customHeight="1" x14ac:dyDescent="0.2">
      <c r="A62" s="78" t="s">
        <v>21</v>
      </c>
      <c r="B62" s="82"/>
      <c r="C62" s="82"/>
      <c r="D62" s="81"/>
      <c r="E62" s="81"/>
      <c r="F62" s="85"/>
      <c r="I62" s="86"/>
      <c r="J62" s="91"/>
      <c r="L62" s="86"/>
      <c r="M62" s="224"/>
      <c r="N62" s="2"/>
      <c r="O62" s="2"/>
      <c r="P62" s="2"/>
      <c r="AD62" s="224"/>
      <c r="AE62" s="224"/>
    </row>
    <row r="63" spans="1:45" ht="12.95" hidden="1" customHeight="1" x14ac:dyDescent="0.2">
      <c r="A63" s="78" t="s">
        <v>20</v>
      </c>
      <c r="B63" s="82"/>
      <c r="C63" s="82"/>
      <c r="D63" s="81"/>
      <c r="E63" s="81"/>
      <c r="F63" s="85"/>
      <c r="I63" s="86"/>
      <c r="J63" s="8"/>
      <c r="L63" s="86"/>
      <c r="M63" s="90"/>
      <c r="N63" s="224"/>
      <c r="O63" s="2"/>
      <c r="P63" s="2"/>
    </row>
    <row r="64" spans="1:45" ht="12.95" hidden="1" customHeight="1" x14ac:dyDescent="0.2">
      <c r="A64" s="78" t="s">
        <v>146</v>
      </c>
      <c r="B64" s="82"/>
      <c r="C64" s="82"/>
      <c r="D64" s="81"/>
      <c r="E64" s="81"/>
      <c r="F64" s="85"/>
      <c r="I64" s="86"/>
      <c r="J64" s="8"/>
      <c r="L64" s="86"/>
      <c r="M64" s="224"/>
      <c r="N64" s="2"/>
      <c r="O64" s="2"/>
      <c r="P64" s="2"/>
    </row>
    <row r="65" spans="1:45" ht="12.95" hidden="1" customHeight="1" x14ac:dyDescent="0.2">
      <c r="A65" s="79" t="s">
        <v>13</v>
      </c>
      <c r="B65" s="82"/>
      <c r="C65" s="82"/>
      <c r="D65" s="81"/>
      <c r="E65" s="81"/>
      <c r="F65" s="85"/>
      <c r="I65" s="86"/>
      <c r="J65" s="91"/>
      <c r="L65" s="86"/>
      <c r="M65" s="224"/>
      <c r="N65" s="2"/>
      <c r="O65" s="2"/>
      <c r="P65" s="2"/>
    </row>
    <row r="66" spans="1:45" ht="12.95" hidden="1" customHeight="1" x14ac:dyDescent="0.2">
      <c r="A66" s="79" t="s">
        <v>14</v>
      </c>
      <c r="B66" s="82"/>
      <c r="C66" s="82"/>
      <c r="D66" s="81"/>
      <c r="E66" s="81"/>
      <c r="F66" s="85"/>
      <c r="I66" s="86"/>
      <c r="J66" s="8"/>
      <c r="L66" s="86"/>
      <c r="M66" s="224"/>
      <c r="N66" s="2"/>
      <c r="O66" s="2"/>
      <c r="P66" s="2"/>
    </row>
    <row r="67" spans="1:45" ht="12.95" hidden="1" customHeight="1" x14ac:dyDescent="0.2">
      <c r="A67" s="83"/>
      <c r="B67" s="82"/>
      <c r="C67" s="82"/>
      <c r="D67" s="81"/>
      <c r="E67" s="81"/>
      <c r="F67" s="85"/>
      <c r="I67" s="86"/>
      <c r="J67" s="8"/>
      <c r="L67" s="86"/>
      <c r="M67" s="224"/>
      <c r="N67" s="2"/>
      <c r="O67" s="2"/>
      <c r="P67" s="2"/>
    </row>
    <row r="68" spans="1:45" ht="12.95" hidden="1" customHeight="1" x14ac:dyDescent="0.3">
      <c r="A68" s="174" t="s">
        <v>64</v>
      </c>
      <c r="B68" s="214" t="s">
        <v>160</v>
      </c>
      <c r="C68" s="83"/>
      <c r="D68" s="81"/>
      <c r="E68" s="81"/>
      <c r="F68" s="85"/>
      <c r="I68" s="86"/>
      <c r="J68" s="88"/>
      <c r="L68" s="86"/>
      <c r="M68" s="82"/>
      <c r="N68" s="82"/>
      <c r="O68" s="82"/>
      <c r="V68" s="170"/>
      <c r="W68" s="170"/>
      <c r="Z68" s="170"/>
      <c r="AA68" s="170"/>
      <c r="AB68" s="170"/>
      <c r="AC68" s="170"/>
      <c r="AF68" s="89"/>
      <c r="AG68" s="89"/>
      <c r="AH68" s="89"/>
      <c r="AI68" s="89"/>
      <c r="AJ68" s="89"/>
      <c r="AK68" s="89"/>
      <c r="AL68" s="89"/>
      <c r="AM68" s="89"/>
      <c r="AN68" s="89"/>
      <c r="AO68" s="89"/>
      <c r="AP68" s="89"/>
      <c r="AQ68" s="89"/>
      <c r="AR68" s="89"/>
      <c r="AS68" s="89"/>
    </row>
    <row r="69" spans="1:45" ht="12.95" hidden="1" customHeight="1" x14ac:dyDescent="0.2">
      <c r="A69" s="79" t="s">
        <v>129</v>
      </c>
      <c r="B69" s="82"/>
      <c r="C69" s="82"/>
      <c r="D69" s="81"/>
      <c r="E69" s="81"/>
      <c r="F69" s="85"/>
      <c r="I69" s="86"/>
      <c r="J69" s="91"/>
      <c r="L69" s="86"/>
      <c r="M69" s="224"/>
      <c r="N69" s="2"/>
      <c r="O69" s="2"/>
      <c r="P69" s="2"/>
    </row>
    <row r="70" spans="1:45" ht="12.95" hidden="1" customHeight="1" x14ac:dyDescent="0.2">
      <c r="A70" s="79" t="s">
        <v>126</v>
      </c>
      <c r="B70" s="82"/>
      <c r="C70" s="82"/>
      <c r="D70" s="81"/>
      <c r="E70" s="81"/>
      <c r="F70" s="85"/>
      <c r="I70" s="86"/>
      <c r="J70" s="91"/>
      <c r="L70" s="86"/>
      <c r="M70" s="224"/>
      <c r="N70" s="2"/>
      <c r="O70" s="2"/>
      <c r="P70" s="2"/>
    </row>
    <row r="71" spans="1:45" ht="12.95" hidden="1" customHeight="1" x14ac:dyDescent="0.2">
      <c r="A71" s="78" t="s">
        <v>62</v>
      </c>
      <c r="B71" s="82"/>
      <c r="C71" s="82"/>
      <c r="D71" s="81"/>
      <c r="E71" s="81"/>
      <c r="F71" s="85"/>
      <c r="I71" s="86"/>
      <c r="J71" s="91"/>
      <c r="L71" s="86"/>
      <c r="M71" s="224"/>
      <c r="N71" s="2"/>
      <c r="O71" s="2"/>
      <c r="P71" s="2"/>
      <c r="AD71" s="224"/>
      <c r="AE71" s="224"/>
    </row>
    <row r="72" spans="1:45" ht="12.95" hidden="1" customHeight="1" x14ac:dyDescent="0.2">
      <c r="A72" s="78" t="s">
        <v>21</v>
      </c>
      <c r="B72" s="82"/>
      <c r="C72" s="82"/>
      <c r="D72" s="81"/>
      <c r="E72" s="81"/>
      <c r="F72" s="85"/>
      <c r="I72" s="86"/>
      <c r="J72" s="91"/>
      <c r="L72" s="86"/>
      <c r="M72" s="224"/>
      <c r="N72" s="2"/>
      <c r="O72" s="2"/>
      <c r="P72" s="2"/>
      <c r="AD72" s="224"/>
      <c r="AE72" s="224"/>
    </row>
    <row r="73" spans="1:45" ht="12.95" hidden="1" customHeight="1" x14ac:dyDescent="0.2">
      <c r="A73" s="78" t="s">
        <v>20</v>
      </c>
      <c r="B73" s="82"/>
      <c r="C73" s="82"/>
      <c r="D73" s="81"/>
      <c r="E73" s="81"/>
      <c r="F73" s="85"/>
      <c r="I73" s="86"/>
      <c r="J73" s="8"/>
      <c r="L73" s="86"/>
      <c r="M73" s="90"/>
      <c r="N73" s="224"/>
      <c r="O73" s="2"/>
      <c r="P73" s="2"/>
    </row>
    <row r="74" spans="1:45" ht="12.95" hidden="1" customHeight="1" x14ac:dyDescent="0.2">
      <c r="A74" s="78" t="s">
        <v>146</v>
      </c>
      <c r="B74" s="82"/>
      <c r="C74" s="82"/>
      <c r="D74" s="81"/>
      <c r="E74" s="81"/>
      <c r="F74" s="85"/>
      <c r="I74" s="86"/>
      <c r="J74" s="8"/>
      <c r="L74" s="86"/>
      <c r="M74" s="224"/>
      <c r="N74" s="2"/>
      <c r="O74" s="2"/>
      <c r="P74" s="2"/>
    </row>
    <row r="75" spans="1:45" ht="12.95" hidden="1" customHeight="1" x14ac:dyDescent="0.2">
      <c r="A75" s="79" t="s">
        <v>13</v>
      </c>
      <c r="B75" s="82"/>
      <c r="C75" s="82"/>
      <c r="D75" s="81"/>
      <c r="E75" s="81"/>
      <c r="F75" s="85"/>
      <c r="I75" s="86"/>
      <c r="J75" s="91"/>
      <c r="L75" s="86"/>
      <c r="M75" s="224"/>
      <c r="N75" s="2"/>
      <c r="O75" s="2"/>
      <c r="P75" s="2"/>
    </row>
    <row r="76" spans="1:45" ht="12.95" hidden="1" customHeight="1" x14ac:dyDescent="0.2">
      <c r="A76" s="79" t="s">
        <v>14</v>
      </c>
      <c r="B76" s="82"/>
      <c r="C76" s="82"/>
      <c r="D76" s="81"/>
      <c r="E76" s="81"/>
      <c r="F76" s="85"/>
      <c r="I76" s="86"/>
      <c r="J76" s="8"/>
      <c r="L76" s="86"/>
      <c r="M76" s="224"/>
      <c r="N76" s="2"/>
      <c r="O76" s="2"/>
      <c r="P76" s="2"/>
    </row>
    <row r="77" spans="1:45" ht="12.95" hidden="1" customHeight="1" x14ac:dyDescent="0.2">
      <c r="A77" s="83"/>
      <c r="B77" s="82"/>
      <c r="C77" s="82"/>
      <c r="D77" s="81"/>
      <c r="E77" s="81"/>
      <c r="F77" s="85"/>
      <c r="I77" s="86"/>
      <c r="J77" s="8"/>
      <c r="L77" s="86"/>
      <c r="M77" s="224"/>
      <c r="N77" s="2"/>
      <c r="O77" s="2"/>
      <c r="P77" s="2"/>
    </row>
    <row r="78" spans="1:45" ht="12.95" hidden="1" customHeight="1" x14ac:dyDescent="0.3">
      <c r="A78" s="174" t="s">
        <v>153</v>
      </c>
      <c r="B78" s="214" t="s">
        <v>150</v>
      </c>
      <c r="C78" s="83"/>
      <c r="D78" s="81"/>
      <c r="E78" s="81"/>
      <c r="F78" s="85"/>
      <c r="I78" s="86"/>
      <c r="J78" s="88"/>
      <c r="L78" s="86"/>
      <c r="M78" s="82"/>
      <c r="N78" s="82"/>
      <c r="O78" s="82"/>
      <c r="V78" s="170"/>
      <c r="W78" s="170"/>
      <c r="Z78" s="170"/>
      <c r="AA78" s="170"/>
      <c r="AB78" s="170"/>
      <c r="AC78" s="170"/>
      <c r="AF78" s="89"/>
      <c r="AG78" s="89"/>
      <c r="AH78" s="89"/>
      <c r="AI78" s="89"/>
      <c r="AJ78" s="89"/>
      <c r="AK78" s="89"/>
      <c r="AL78" s="89"/>
      <c r="AM78" s="89"/>
      <c r="AN78" s="89"/>
      <c r="AO78" s="89"/>
      <c r="AP78" s="89"/>
      <c r="AQ78" s="89"/>
      <c r="AR78" s="89"/>
      <c r="AS78" s="89"/>
    </row>
    <row r="79" spans="1:45" ht="12.95" hidden="1" customHeight="1" x14ac:dyDescent="0.2">
      <c r="A79" s="78" t="s">
        <v>62</v>
      </c>
      <c r="B79" s="82"/>
      <c r="C79" s="82"/>
      <c r="D79" s="81"/>
      <c r="E79" s="81"/>
      <c r="F79" s="85"/>
      <c r="I79" s="86"/>
      <c r="J79" s="91"/>
      <c r="L79" s="86"/>
      <c r="M79" s="224"/>
      <c r="N79" s="2"/>
      <c r="O79" s="2"/>
      <c r="P79" s="2"/>
      <c r="AD79" s="224"/>
      <c r="AE79" s="224"/>
    </row>
    <row r="80" spans="1:45" ht="12.95" hidden="1" customHeight="1" x14ac:dyDescent="0.2">
      <c r="A80" s="78" t="s">
        <v>21</v>
      </c>
      <c r="B80" s="82"/>
      <c r="C80" s="82"/>
      <c r="D80" s="81"/>
      <c r="E80" s="81"/>
      <c r="F80" s="85"/>
      <c r="I80" s="86"/>
      <c r="J80" s="91"/>
      <c r="L80" s="86"/>
      <c r="M80" s="224"/>
      <c r="N80" s="2"/>
      <c r="O80" s="2"/>
      <c r="P80" s="2"/>
      <c r="AD80" s="224"/>
      <c r="AE80" s="224"/>
    </row>
    <row r="81" spans="1:16" ht="12.95" hidden="1" customHeight="1" x14ac:dyDescent="0.2">
      <c r="A81" s="78" t="s">
        <v>20</v>
      </c>
      <c r="B81" s="82"/>
      <c r="C81" s="82"/>
      <c r="D81" s="81"/>
      <c r="E81" s="81"/>
      <c r="F81" s="85"/>
      <c r="I81" s="86"/>
      <c r="J81" s="8"/>
      <c r="L81" s="86"/>
      <c r="M81" s="90"/>
      <c r="N81" s="224"/>
      <c r="O81" s="2"/>
      <c r="P81" s="2"/>
    </row>
    <row r="82" spans="1:16" ht="12.95" hidden="1" customHeight="1" x14ac:dyDescent="0.2">
      <c r="A82" s="78" t="s">
        <v>146</v>
      </c>
      <c r="B82" s="82"/>
      <c r="C82" s="82"/>
      <c r="D82" s="81"/>
      <c r="E82" s="81"/>
      <c r="F82" s="85"/>
      <c r="I82" s="86"/>
      <c r="J82" s="8"/>
      <c r="L82" s="86"/>
      <c r="M82" s="224"/>
      <c r="N82" s="2"/>
      <c r="O82" s="2"/>
      <c r="P82" s="2"/>
    </row>
    <row r="83" spans="1:16" ht="12.95" hidden="1" customHeight="1" x14ac:dyDescent="0.2">
      <c r="A83" s="79" t="s">
        <v>13</v>
      </c>
      <c r="B83" s="82"/>
      <c r="C83" s="82"/>
      <c r="D83" s="81"/>
      <c r="E83" s="81"/>
      <c r="F83" s="85"/>
      <c r="I83" s="86"/>
      <c r="J83" s="91"/>
      <c r="L83" s="86"/>
      <c r="M83" s="224"/>
      <c r="N83" s="2"/>
      <c r="O83" s="2"/>
      <c r="P83" s="2"/>
    </row>
    <row r="84" spans="1:16" ht="12.95" hidden="1" customHeight="1" x14ac:dyDescent="0.2">
      <c r="A84" s="79" t="s">
        <v>14</v>
      </c>
      <c r="B84" s="82"/>
      <c r="C84" s="82"/>
      <c r="D84" s="81"/>
      <c r="E84" s="81"/>
      <c r="F84" s="85"/>
      <c r="I84" s="86"/>
      <c r="J84" s="8"/>
      <c r="L84" s="86"/>
      <c r="M84" s="224"/>
      <c r="N84" s="2"/>
      <c r="O84" s="2"/>
      <c r="P84" s="2"/>
    </row>
    <row r="85" spans="1:16" ht="12.95" hidden="1" customHeight="1" x14ac:dyDescent="0.2">
      <c r="A85" s="83"/>
      <c r="B85" s="82"/>
      <c r="C85" s="82"/>
      <c r="D85" s="81"/>
      <c r="E85" s="81"/>
      <c r="F85" s="85"/>
      <c r="I85" s="86"/>
      <c r="J85" s="8"/>
      <c r="L85" s="86"/>
      <c r="M85" s="224"/>
      <c r="N85" s="2"/>
      <c r="O85" s="2"/>
      <c r="P85" s="2"/>
    </row>
    <row r="86" spans="1:16" ht="12.95" hidden="1" customHeight="1" x14ac:dyDescent="0.2">
      <c r="A86" s="174" t="s">
        <v>154</v>
      </c>
      <c r="B86" s="214" t="s">
        <v>155</v>
      </c>
      <c r="C86" s="82"/>
      <c r="D86" s="81"/>
      <c r="E86" s="81"/>
      <c r="F86" s="85"/>
      <c r="I86" s="86"/>
      <c r="J86" s="8"/>
      <c r="L86" s="86"/>
      <c r="M86" s="224"/>
      <c r="N86" s="2"/>
      <c r="O86" s="2"/>
      <c r="P86" s="2"/>
    </row>
    <row r="87" spans="1:16" ht="12.95" hidden="1" customHeight="1" x14ac:dyDescent="0.2">
      <c r="A87" s="78" t="s">
        <v>20</v>
      </c>
      <c r="B87" s="82"/>
      <c r="C87" s="82"/>
      <c r="D87" s="81"/>
      <c r="E87" s="81"/>
      <c r="F87" s="85"/>
      <c r="I87" s="86"/>
      <c r="J87" s="8"/>
      <c r="L87" s="86"/>
      <c r="M87" s="224"/>
      <c r="N87" s="2"/>
      <c r="O87" s="2"/>
      <c r="P87" s="2"/>
    </row>
    <row r="88" spans="1:16" ht="12.95" hidden="1" customHeight="1" x14ac:dyDescent="0.2">
      <c r="A88" s="78" t="s">
        <v>146</v>
      </c>
      <c r="B88" s="82"/>
      <c r="C88" s="82"/>
      <c r="D88" s="81"/>
      <c r="E88" s="81"/>
      <c r="F88" s="85"/>
      <c r="I88" s="86"/>
      <c r="J88" s="8"/>
      <c r="L88" s="86"/>
      <c r="M88" s="224"/>
      <c r="N88" s="2"/>
      <c r="O88" s="2"/>
      <c r="P88" s="2"/>
    </row>
    <row r="89" spans="1:16" ht="12.95" hidden="1" customHeight="1" x14ac:dyDescent="0.2">
      <c r="A89" s="79" t="s">
        <v>13</v>
      </c>
      <c r="B89" s="82"/>
      <c r="C89" s="82"/>
      <c r="D89" s="81"/>
      <c r="E89" s="81"/>
      <c r="F89" s="85"/>
      <c r="I89" s="86"/>
      <c r="J89" s="8"/>
      <c r="L89" s="86"/>
      <c r="M89" s="224"/>
      <c r="N89" s="2"/>
      <c r="O89" s="2"/>
      <c r="P89" s="2"/>
    </row>
    <row r="90" spans="1:16" ht="12.95" hidden="1" customHeight="1" x14ac:dyDescent="0.2">
      <c r="A90" s="79" t="s">
        <v>14</v>
      </c>
      <c r="B90" s="82"/>
      <c r="C90" s="82"/>
      <c r="D90" s="81"/>
      <c r="E90" s="81"/>
      <c r="F90" s="85"/>
      <c r="I90" s="86"/>
      <c r="J90" s="8"/>
      <c r="L90" s="86"/>
      <c r="M90" s="224"/>
      <c r="N90" s="2"/>
      <c r="O90" s="2"/>
      <c r="P90" s="2"/>
    </row>
    <row r="91" spans="1:16" ht="12.95" hidden="1" customHeight="1" x14ac:dyDescent="0.2">
      <c r="A91" s="83"/>
      <c r="B91" s="82"/>
      <c r="C91" s="82"/>
      <c r="D91" s="81"/>
      <c r="E91" s="81"/>
      <c r="F91" s="85"/>
      <c r="I91" s="86"/>
      <c r="J91" s="8"/>
      <c r="L91" s="86"/>
      <c r="M91" s="224"/>
      <c r="N91" s="2"/>
      <c r="O91" s="2"/>
      <c r="P91" s="2"/>
    </row>
    <row r="92" spans="1:16" ht="12.95" hidden="1" customHeight="1" x14ac:dyDescent="0.2">
      <c r="A92" s="174" t="s">
        <v>156</v>
      </c>
      <c r="B92" s="214" t="s">
        <v>151</v>
      </c>
      <c r="C92" s="82"/>
      <c r="D92" s="81"/>
      <c r="E92" s="81"/>
      <c r="F92" s="85"/>
      <c r="I92" s="86"/>
      <c r="J92" s="8"/>
      <c r="L92" s="86"/>
      <c r="M92" s="224"/>
      <c r="N92" s="2"/>
      <c r="O92" s="2"/>
      <c r="P92" s="2"/>
    </row>
    <row r="93" spans="1:16" ht="12.95" hidden="1" customHeight="1" x14ac:dyDescent="0.2">
      <c r="A93" s="78" t="s">
        <v>62</v>
      </c>
      <c r="B93" s="82"/>
      <c r="C93" s="82"/>
      <c r="D93" s="81"/>
      <c r="E93" s="81"/>
      <c r="F93" s="85"/>
      <c r="I93" s="86"/>
      <c r="J93" s="8"/>
      <c r="L93" s="86"/>
      <c r="M93" s="224"/>
      <c r="N93" s="2"/>
      <c r="O93" s="2"/>
      <c r="P93" s="2"/>
    </row>
    <row r="94" spans="1:16" ht="12.95" hidden="1" customHeight="1" x14ac:dyDescent="0.2">
      <c r="A94" s="78" t="s">
        <v>21</v>
      </c>
      <c r="B94" s="82"/>
      <c r="C94" s="82"/>
      <c r="D94" s="81"/>
      <c r="E94" s="81"/>
      <c r="F94" s="85"/>
      <c r="I94" s="86"/>
      <c r="J94" s="8"/>
      <c r="L94" s="86"/>
      <c r="M94" s="224"/>
      <c r="N94" s="2"/>
      <c r="O94" s="2"/>
      <c r="P94" s="2"/>
    </row>
    <row r="95" spans="1:16" ht="12.95" hidden="1" customHeight="1" x14ac:dyDescent="0.2">
      <c r="A95" s="78" t="s">
        <v>146</v>
      </c>
      <c r="B95" s="82"/>
      <c r="C95" s="82"/>
      <c r="D95" s="81"/>
      <c r="E95" s="81"/>
      <c r="F95" s="85"/>
      <c r="I95" s="86"/>
      <c r="J95" s="8"/>
      <c r="L95" s="86"/>
      <c r="M95" s="224"/>
      <c r="N95" s="2"/>
      <c r="O95" s="2"/>
      <c r="P95" s="2"/>
    </row>
    <row r="96" spans="1:16" ht="12.95" hidden="1" customHeight="1" x14ac:dyDescent="0.2">
      <c r="A96" s="79" t="s">
        <v>13</v>
      </c>
      <c r="B96" s="82"/>
      <c r="C96" s="82"/>
      <c r="D96" s="81"/>
      <c r="E96" s="81"/>
      <c r="F96" s="85"/>
      <c r="I96" s="86"/>
      <c r="J96" s="8"/>
      <c r="L96" s="86"/>
      <c r="M96" s="224"/>
      <c r="N96" s="2"/>
      <c r="O96" s="2"/>
      <c r="P96" s="2"/>
    </row>
    <row r="97" spans="1:45" ht="12.95" hidden="1" customHeight="1" x14ac:dyDescent="0.2">
      <c r="A97" s="79" t="s">
        <v>14</v>
      </c>
      <c r="B97" s="82"/>
      <c r="C97" s="82"/>
      <c r="D97" s="81"/>
      <c r="E97" s="81"/>
      <c r="F97" s="85"/>
      <c r="I97" s="86"/>
      <c r="J97" s="8"/>
      <c r="L97" s="86"/>
      <c r="M97" s="224"/>
      <c r="N97" s="2"/>
      <c r="O97" s="2"/>
      <c r="P97" s="2"/>
    </row>
    <row r="98" spans="1:45" ht="12.95" hidden="1" customHeight="1" x14ac:dyDescent="0.2">
      <c r="A98" s="83"/>
      <c r="B98" s="82"/>
      <c r="C98" s="82"/>
      <c r="D98" s="81"/>
      <c r="E98" s="81"/>
      <c r="F98" s="85"/>
      <c r="I98" s="86"/>
      <c r="J98" s="8"/>
      <c r="L98" s="86"/>
      <c r="M98" s="224"/>
      <c r="N98" s="2"/>
      <c r="O98" s="2"/>
      <c r="P98" s="2"/>
    </row>
    <row r="99" spans="1:45" ht="12.95" hidden="1" customHeight="1" x14ac:dyDescent="0.2">
      <c r="A99" s="174" t="s">
        <v>157</v>
      </c>
      <c r="B99" s="214" t="s">
        <v>152</v>
      </c>
      <c r="C99" s="82"/>
      <c r="D99" s="81"/>
      <c r="E99" s="81"/>
      <c r="F99" s="85"/>
      <c r="I99" s="86"/>
      <c r="J99" s="8"/>
      <c r="L99" s="86"/>
      <c r="M99" s="224"/>
      <c r="N99" s="2"/>
      <c r="O99" s="2"/>
      <c r="P99" s="2"/>
    </row>
    <row r="100" spans="1:45" ht="12.95" hidden="1" customHeight="1" x14ac:dyDescent="0.2">
      <c r="A100" s="78" t="s">
        <v>62</v>
      </c>
      <c r="B100" s="82"/>
      <c r="C100" s="82"/>
      <c r="D100" s="81"/>
      <c r="E100" s="81"/>
      <c r="F100" s="85"/>
      <c r="I100" s="86"/>
      <c r="J100" s="8"/>
      <c r="L100" s="86"/>
      <c r="M100" s="224"/>
      <c r="N100" s="2"/>
      <c r="O100" s="2"/>
      <c r="P100" s="2"/>
    </row>
    <row r="101" spans="1:45" ht="12.95" hidden="1" customHeight="1" x14ac:dyDescent="0.2">
      <c r="A101" s="78" t="s">
        <v>21</v>
      </c>
      <c r="B101" s="82"/>
      <c r="C101" s="82"/>
      <c r="D101" s="81"/>
      <c r="E101" s="81"/>
      <c r="F101" s="85"/>
      <c r="I101" s="86"/>
      <c r="J101" s="8"/>
      <c r="L101" s="86"/>
      <c r="M101" s="224"/>
      <c r="N101" s="2"/>
      <c r="O101" s="2"/>
      <c r="P101" s="2"/>
    </row>
    <row r="102" spans="1:45" ht="12.95" hidden="1" customHeight="1" x14ac:dyDescent="0.2">
      <c r="A102" s="78" t="s">
        <v>20</v>
      </c>
      <c r="B102" s="82"/>
      <c r="C102" s="82"/>
      <c r="D102" s="81"/>
      <c r="E102" s="81"/>
      <c r="F102" s="85"/>
      <c r="I102" s="86"/>
      <c r="J102" s="8"/>
      <c r="L102" s="86"/>
      <c r="M102" s="224"/>
      <c r="N102" s="2"/>
      <c r="O102" s="2"/>
      <c r="P102" s="2"/>
    </row>
    <row r="103" spans="1:45" ht="12.95" hidden="1" customHeight="1" x14ac:dyDescent="0.2">
      <c r="A103" s="79" t="s">
        <v>13</v>
      </c>
      <c r="B103" s="82"/>
      <c r="C103" s="82"/>
      <c r="D103" s="81"/>
      <c r="E103" s="81"/>
      <c r="F103" s="85"/>
      <c r="I103" s="86"/>
      <c r="J103" s="8"/>
      <c r="L103" s="86"/>
      <c r="M103" s="224"/>
      <c r="N103" s="2"/>
      <c r="O103" s="2"/>
      <c r="P103" s="2"/>
    </row>
    <row r="104" spans="1:45" ht="12.95" hidden="1" customHeight="1" x14ac:dyDescent="0.2">
      <c r="A104" s="79" t="s">
        <v>14</v>
      </c>
      <c r="B104" s="82"/>
      <c r="C104" s="82"/>
      <c r="D104" s="81"/>
      <c r="E104" s="81"/>
      <c r="F104" s="85"/>
      <c r="I104" s="86"/>
      <c r="J104" s="8"/>
      <c r="L104" s="86"/>
      <c r="M104" s="224"/>
      <c r="N104" s="2"/>
      <c r="O104" s="2"/>
      <c r="P104" s="2"/>
    </row>
    <row r="105" spans="1:45" ht="12.95" hidden="1" customHeight="1" x14ac:dyDescent="0.2">
      <c r="A105" s="81"/>
      <c r="B105" s="2"/>
      <c r="C105" s="82"/>
      <c r="D105" s="2"/>
      <c r="E105" s="12"/>
      <c r="F105" s="85"/>
      <c r="I105" s="86"/>
      <c r="J105" s="2"/>
      <c r="L105" s="86"/>
      <c r="M105" s="82"/>
      <c r="N105" s="82"/>
      <c r="O105" s="82"/>
      <c r="P105" s="2"/>
    </row>
    <row r="106" spans="1:45" ht="12.95" hidden="1" customHeight="1" x14ac:dyDescent="0.3">
      <c r="A106" s="174" t="s">
        <v>63</v>
      </c>
      <c r="B106" s="214" t="s">
        <v>149</v>
      </c>
      <c r="C106" s="83"/>
      <c r="D106" s="81"/>
      <c r="E106" s="81"/>
      <c r="F106" s="85"/>
      <c r="I106" s="86"/>
      <c r="J106" s="88"/>
      <c r="L106" s="86"/>
      <c r="M106" s="82"/>
      <c r="N106" s="82"/>
      <c r="O106" s="82"/>
      <c r="V106" s="170"/>
      <c r="W106" s="170"/>
      <c r="Z106" s="170"/>
      <c r="AA106" s="170"/>
      <c r="AB106" s="170"/>
      <c r="AC106" s="170"/>
      <c r="AF106" s="89"/>
      <c r="AG106" s="89"/>
      <c r="AH106" s="89"/>
      <c r="AI106" s="89"/>
      <c r="AJ106" s="89"/>
      <c r="AK106" s="89"/>
      <c r="AL106" s="89"/>
      <c r="AM106" s="89"/>
      <c r="AN106" s="89"/>
      <c r="AO106" s="89"/>
      <c r="AP106" s="89"/>
      <c r="AQ106" s="89"/>
      <c r="AR106" s="89"/>
      <c r="AS106" s="89"/>
    </row>
    <row r="107" spans="1:45" ht="12.95" hidden="1" customHeight="1" x14ac:dyDescent="0.2">
      <c r="A107" s="77" t="s">
        <v>12</v>
      </c>
      <c r="B107" s="82"/>
      <c r="C107" s="82"/>
      <c r="D107" s="81"/>
      <c r="E107" s="81"/>
      <c r="F107" s="85"/>
      <c r="I107" s="86"/>
      <c r="J107" s="8"/>
      <c r="L107" s="86"/>
      <c r="M107" s="224"/>
      <c r="N107" s="2"/>
      <c r="O107" s="2"/>
      <c r="P107" s="2"/>
    </row>
    <row r="108" spans="1:45" ht="12.95" hidden="1" customHeight="1" x14ac:dyDescent="0.2">
      <c r="A108" s="78" t="s">
        <v>62</v>
      </c>
      <c r="B108" s="82"/>
      <c r="C108" s="82"/>
      <c r="D108" s="81"/>
      <c r="E108" s="81"/>
      <c r="F108" s="85"/>
      <c r="I108" s="86"/>
      <c r="J108" s="91"/>
      <c r="L108" s="86"/>
      <c r="M108" s="224"/>
      <c r="N108" s="2"/>
      <c r="O108" s="2"/>
      <c r="P108" s="2"/>
    </row>
    <row r="109" spans="1:45" ht="12.95" hidden="1" customHeight="1" x14ac:dyDescent="0.2">
      <c r="A109" s="78" t="s">
        <v>21</v>
      </c>
      <c r="B109" s="82"/>
      <c r="C109" s="82"/>
      <c r="D109" s="81"/>
      <c r="E109" s="81"/>
      <c r="F109" s="85"/>
      <c r="I109" s="86"/>
      <c r="J109" s="91"/>
      <c r="L109" s="86"/>
      <c r="M109" s="224"/>
      <c r="N109" s="2"/>
      <c r="O109" s="2"/>
      <c r="P109" s="2"/>
    </row>
    <row r="110" spans="1:45" ht="12.95" hidden="1" customHeight="1" x14ac:dyDescent="0.2">
      <c r="A110" s="78" t="s">
        <v>20</v>
      </c>
      <c r="B110" s="82"/>
      <c r="C110" s="82"/>
      <c r="D110" s="81"/>
      <c r="E110" s="81"/>
      <c r="F110" s="85"/>
      <c r="I110" s="86"/>
      <c r="J110" s="8"/>
      <c r="L110" s="86"/>
      <c r="M110" s="90"/>
      <c r="N110" s="224"/>
      <c r="O110" s="2"/>
      <c r="P110" s="2"/>
    </row>
    <row r="111" spans="1:45" ht="12.95" hidden="1" customHeight="1" x14ac:dyDescent="0.2">
      <c r="A111" s="78" t="s">
        <v>146</v>
      </c>
      <c r="B111" s="82"/>
      <c r="C111" s="82"/>
      <c r="D111" s="81"/>
      <c r="E111" s="81"/>
      <c r="F111" s="85"/>
      <c r="I111" s="86"/>
      <c r="J111" s="8"/>
      <c r="L111" s="86"/>
      <c r="M111" s="224"/>
      <c r="N111" s="2"/>
      <c r="O111" s="2"/>
      <c r="P111" s="2"/>
    </row>
    <row r="112" spans="1:45" ht="12.95" hidden="1" customHeight="1" x14ac:dyDescent="0.2">
      <c r="A112" s="79" t="s">
        <v>13</v>
      </c>
      <c r="B112" s="82"/>
      <c r="C112" s="82"/>
      <c r="D112" s="81"/>
      <c r="E112" s="81"/>
      <c r="F112" s="85"/>
      <c r="I112" s="86"/>
      <c r="J112" s="91"/>
      <c r="L112" s="86"/>
      <c r="M112" s="224"/>
      <c r="N112" s="2"/>
      <c r="O112" s="2"/>
      <c r="P112" s="2"/>
    </row>
    <row r="113" spans="1:59" ht="12.95" hidden="1" customHeight="1" x14ac:dyDescent="0.2">
      <c r="A113" s="79" t="s">
        <v>14</v>
      </c>
      <c r="B113" s="82"/>
      <c r="C113" s="82"/>
      <c r="D113" s="81"/>
      <c r="E113" s="81"/>
      <c r="F113" s="85"/>
      <c r="I113" s="86"/>
      <c r="J113" s="8"/>
      <c r="L113" s="86"/>
      <c r="M113" s="224"/>
      <c r="N113" s="2"/>
      <c r="O113" s="2"/>
      <c r="P113" s="2"/>
    </row>
    <row r="114" spans="1:59" s="8" customFormat="1" ht="12.95" customHeight="1" x14ac:dyDescent="0.2">
      <c r="A114" s="81"/>
      <c r="C114" s="80"/>
      <c r="D114" s="81"/>
      <c r="E114" s="81"/>
      <c r="F114" s="85"/>
      <c r="H114" s="1"/>
      <c r="I114" s="86"/>
      <c r="K114" s="1"/>
      <c r="L114" s="86"/>
      <c r="M114" s="88"/>
      <c r="N114" s="88"/>
      <c r="O114" s="88"/>
      <c r="Q114" s="154"/>
      <c r="R114" s="154"/>
      <c r="S114" s="154"/>
      <c r="T114" s="154"/>
      <c r="U114" s="154"/>
      <c r="V114" s="154"/>
      <c r="W114" s="154"/>
      <c r="X114" s="154"/>
      <c r="Y114" s="154"/>
      <c r="Z114" s="154"/>
      <c r="AA114" s="154"/>
      <c r="AB114" s="154"/>
      <c r="AC114" s="154"/>
      <c r="BG114" s="224"/>
    </row>
    <row r="115" spans="1:59" s="8" customFormat="1" ht="12.95" customHeight="1" x14ac:dyDescent="0.2">
      <c r="A115" s="81"/>
      <c r="C115" s="81"/>
      <c r="D115" s="81"/>
      <c r="E115" s="81"/>
      <c r="H115" s="1"/>
      <c r="I115" s="86"/>
      <c r="K115" s="1"/>
      <c r="L115" s="86"/>
      <c r="M115" s="88"/>
      <c r="N115" s="88"/>
      <c r="O115" s="88"/>
      <c r="Q115" s="154"/>
      <c r="R115" s="154"/>
      <c r="S115" s="154"/>
      <c r="T115" s="154"/>
      <c r="U115" s="154"/>
      <c r="V115" s="154"/>
      <c r="W115" s="154"/>
      <c r="X115" s="154"/>
      <c r="Y115" s="154"/>
      <c r="Z115" s="154"/>
      <c r="AA115" s="154"/>
      <c r="AB115" s="154"/>
      <c r="AC115" s="154"/>
      <c r="BG115" s="224"/>
    </row>
    <row r="116" spans="1:59" s="8" customFormat="1" ht="12.95" customHeight="1" x14ac:dyDescent="0.2">
      <c r="A116" s="81"/>
      <c r="C116" s="80"/>
      <c r="D116" s="80"/>
      <c r="E116" s="80"/>
      <c r="H116" s="1"/>
      <c r="I116" s="86"/>
      <c r="K116" s="1"/>
      <c r="L116" s="86"/>
      <c r="Q116" s="154"/>
      <c r="R116" s="154"/>
      <c r="S116" s="154"/>
      <c r="T116" s="154"/>
      <c r="U116" s="154"/>
      <c r="V116" s="154"/>
      <c r="W116" s="154"/>
      <c r="X116" s="154"/>
      <c r="Y116" s="154"/>
      <c r="Z116" s="154"/>
      <c r="AA116" s="154"/>
      <c r="AB116" s="154"/>
      <c r="AC116" s="154"/>
      <c r="BG116" s="224"/>
    </row>
    <row r="117" spans="1:59" s="8" customFormat="1" ht="12.95" customHeight="1" x14ac:dyDescent="0.2">
      <c r="A117" s="81"/>
      <c r="C117" s="80"/>
      <c r="D117" s="81"/>
      <c r="E117" s="81"/>
      <c r="H117" s="1"/>
      <c r="I117" s="86"/>
      <c r="K117" s="1"/>
      <c r="L117" s="86"/>
      <c r="P117" s="9"/>
      <c r="Q117" s="154"/>
      <c r="R117" s="154"/>
      <c r="S117" s="154"/>
      <c r="T117" s="154"/>
      <c r="U117" s="154"/>
      <c r="V117" s="154"/>
      <c r="W117" s="154"/>
      <c r="X117" s="154"/>
      <c r="Y117" s="154"/>
      <c r="Z117" s="154"/>
      <c r="AA117" s="154"/>
      <c r="AB117" s="154"/>
      <c r="AC117" s="154"/>
      <c r="BG117" s="224"/>
    </row>
    <row r="118" spans="1:59" s="8" customFormat="1" ht="12.95" customHeight="1" x14ac:dyDescent="0.2">
      <c r="A118" s="81"/>
      <c r="C118" s="81"/>
      <c r="D118" s="81"/>
      <c r="E118" s="81"/>
      <c r="H118" s="1"/>
      <c r="I118" s="86"/>
      <c r="K118" s="1"/>
      <c r="L118" s="86"/>
      <c r="P118" s="9"/>
      <c r="Q118" s="154"/>
      <c r="R118" s="154"/>
      <c r="S118" s="154"/>
      <c r="T118" s="154"/>
      <c r="U118" s="154"/>
      <c r="V118" s="154"/>
      <c r="W118" s="154"/>
      <c r="X118" s="154"/>
      <c r="Y118" s="154"/>
      <c r="Z118" s="154"/>
      <c r="AA118" s="154"/>
      <c r="AB118" s="154"/>
      <c r="AC118" s="154"/>
      <c r="BG118" s="224"/>
    </row>
    <row r="119" spans="1:59" s="8" customFormat="1" ht="12.95" customHeight="1" x14ac:dyDescent="0.2">
      <c r="A119" s="81"/>
      <c r="C119" s="81"/>
      <c r="D119" s="81"/>
      <c r="E119" s="81"/>
      <c r="H119" s="1"/>
      <c r="I119" s="86"/>
      <c r="J119" s="91"/>
      <c r="K119" s="1"/>
      <c r="L119" s="86"/>
      <c r="P119" s="9"/>
      <c r="Q119" s="154"/>
      <c r="R119" s="154"/>
      <c r="S119" s="154"/>
      <c r="T119" s="154"/>
      <c r="U119" s="154"/>
      <c r="V119" s="154"/>
      <c r="W119" s="154"/>
      <c r="X119" s="154"/>
      <c r="Y119" s="154"/>
      <c r="Z119" s="154"/>
      <c r="AA119" s="154"/>
      <c r="AB119" s="154"/>
      <c r="AC119" s="154"/>
      <c r="BG119" s="224"/>
    </row>
    <row r="120" spans="1:59" s="8" customFormat="1" ht="12.95" customHeight="1" x14ac:dyDescent="0.2">
      <c r="A120" s="81"/>
      <c r="C120" s="81"/>
      <c r="D120" s="81"/>
      <c r="E120" s="81"/>
      <c r="H120" s="1"/>
      <c r="I120" s="86"/>
      <c r="J120" s="91"/>
      <c r="K120" s="1"/>
      <c r="L120" s="86"/>
      <c r="P120" s="9"/>
      <c r="Q120" s="154"/>
      <c r="R120" s="154"/>
      <c r="S120" s="154"/>
      <c r="T120" s="154"/>
      <c r="U120" s="154"/>
      <c r="V120" s="154"/>
      <c r="W120" s="154"/>
      <c r="X120" s="154"/>
      <c r="Y120" s="154"/>
      <c r="Z120" s="154"/>
      <c r="AA120" s="154"/>
      <c r="AB120" s="154"/>
      <c r="AC120" s="154"/>
      <c r="BG120" s="224"/>
    </row>
    <row r="121" spans="1:59" s="8" customFormat="1" ht="12.95" customHeight="1" x14ac:dyDescent="0.2">
      <c r="A121" s="81"/>
      <c r="B121" s="91"/>
      <c r="C121" s="81"/>
      <c r="D121" s="81"/>
      <c r="E121" s="81"/>
      <c r="H121" s="1"/>
      <c r="I121" s="86"/>
      <c r="J121" s="91"/>
      <c r="K121" s="1"/>
      <c r="L121" s="86"/>
      <c r="P121" s="9"/>
      <c r="Q121" s="154"/>
      <c r="R121" s="154"/>
      <c r="S121" s="154"/>
      <c r="T121" s="154"/>
      <c r="U121" s="154"/>
      <c r="V121" s="154"/>
      <c r="W121" s="154"/>
      <c r="X121" s="154"/>
      <c r="Y121" s="154"/>
      <c r="Z121" s="154"/>
      <c r="AA121" s="154"/>
      <c r="AB121" s="154"/>
      <c r="AC121" s="154"/>
      <c r="BG121" s="224"/>
    </row>
    <row r="122" spans="1:59" s="8" customFormat="1" ht="12.95" customHeight="1" x14ac:dyDescent="0.2">
      <c r="A122" s="87"/>
      <c r="B122" s="91"/>
      <c r="C122" s="81"/>
      <c r="D122" s="81"/>
      <c r="E122" s="81"/>
      <c r="H122" s="1"/>
      <c r="I122" s="86"/>
      <c r="J122" s="91"/>
      <c r="K122" s="1"/>
      <c r="L122" s="86"/>
      <c r="P122" s="9"/>
      <c r="Q122" s="154"/>
      <c r="R122" s="154"/>
      <c r="S122" s="154"/>
      <c r="T122" s="154"/>
      <c r="U122" s="154"/>
      <c r="V122" s="154"/>
      <c r="W122" s="154"/>
      <c r="X122" s="154"/>
      <c r="Y122" s="154"/>
      <c r="Z122" s="154"/>
      <c r="AA122" s="154"/>
      <c r="AB122" s="154"/>
      <c r="AC122" s="154"/>
      <c r="BG122" s="224"/>
    </row>
    <row r="123" spans="1:59" s="8" customFormat="1" ht="12.95" customHeight="1" x14ac:dyDescent="0.2">
      <c r="A123" s="87"/>
      <c r="B123" s="91"/>
      <c r="C123" s="81"/>
      <c r="D123" s="81"/>
      <c r="E123" s="81"/>
      <c r="H123" s="1"/>
      <c r="I123" s="86"/>
      <c r="J123" s="91"/>
      <c r="K123" s="1"/>
      <c r="L123" s="86"/>
      <c r="P123" s="9"/>
      <c r="Q123" s="154"/>
      <c r="R123" s="154"/>
      <c r="S123" s="154"/>
      <c r="T123" s="154"/>
      <c r="U123" s="154"/>
      <c r="V123" s="154"/>
      <c r="W123" s="154"/>
      <c r="X123" s="154"/>
      <c r="Y123" s="154"/>
      <c r="Z123" s="154"/>
      <c r="AA123" s="154"/>
      <c r="AB123" s="154"/>
      <c r="AC123" s="154"/>
      <c r="BG123" s="224"/>
    </row>
    <row r="124" spans="1:59" s="8" customFormat="1" ht="12.95" customHeight="1" x14ac:dyDescent="0.2">
      <c r="B124" s="91"/>
      <c r="C124" s="81"/>
      <c r="D124" s="81"/>
      <c r="E124" s="81"/>
      <c r="H124" s="92"/>
      <c r="I124" s="86"/>
      <c r="J124" s="91"/>
      <c r="K124" s="92"/>
      <c r="L124" s="93"/>
      <c r="P124" s="9"/>
      <c r="Q124" s="154"/>
      <c r="R124" s="154"/>
      <c r="S124" s="154"/>
      <c r="T124" s="154"/>
      <c r="U124" s="154"/>
      <c r="V124" s="154"/>
      <c r="W124" s="154"/>
      <c r="X124" s="154"/>
      <c r="Y124" s="154"/>
      <c r="Z124" s="154"/>
      <c r="AA124" s="154"/>
      <c r="AB124" s="154"/>
      <c r="AC124" s="154"/>
      <c r="BG124" s="224"/>
    </row>
    <row r="125" spans="1:59" ht="12.95" customHeight="1" x14ac:dyDescent="0.2">
      <c r="A125" s="8"/>
      <c r="B125" s="91"/>
      <c r="C125" s="81"/>
      <c r="D125" s="81"/>
      <c r="E125" s="81"/>
      <c r="F125" s="91"/>
      <c r="G125" s="91"/>
      <c r="H125" s="91"/>
      <c r="I125" s="81"/>
      <c r="J125" s="91"/>
      <c r="K125" s="81"/>
      <c r="L125" s="9"/>
      <c r="M125" s="8"/>
      <c r="N125" s="8"/>
      <c r="O125" s="8"/>
      <c r="P125" s="8"/>
      <c r="Q125" s="154"/>
      <c r="R125" s="154"/>
      <c r="S125" s="154"/>
      <c r="T125" s="154"/>
      <c r="U125" s="154"/>
      <c r="X125" s="154"/>
      <c r="Y125" s="154"/>
    </row>
    <row r="126" spans="1:59" ht="12.95" customHeight="1" x14ac:dyDescent="0.2">
      <c r="A126" s="8"/>
      <c r="B126" s="91"/>
      <c r="C126" s="81"/>
      <c r="D126" s="8"/>
      <c r="E126" s="83"/>
      <c r="F126" s="91"/>
      <c r="G126" s="91"/>
      <c r="H126" s="91"/>
      <c r="I126" s="8"/>
      <c r="J126" s="91"/>
      <c r="K126" s="81"/>
      <c r="L126" s="9"/>
      <c r="M126" s="8"/>
      <c r="N126" s="8"/>
      <c r="O126" s="8"/>
      <c r="P126" s="8"/>
      <c r="Q126" s="154"/>
      <c r="R126" s="154"/>
      <c r="S126" s="154"/>
      <c r="T126" s="154"/>
      <c r="U126" s="154"/>
      <c r="X126" s="154"/>
      <c r="Y126" s="154"/>
    </row>
    <row r="127" spans="1:59" ht="12.95" customHeight="1" x14ac:dyDescent="0.2">
      <c r="A127" s="91"/>
      <c r="B127" s="91"/>
      <c r="C127" s="91"/>
      <c r="D127" s="8"/>
      <c r="E127" s="83"/>
      <c r="F127" s="91"/>
      <c r="G127" s="91"/>
      <c r="H127" s="91"/>
      <c r="I127" s="8"/>
      <c r="J127" s="91"/>
      <c r="K127" s="81"/>
      <c r="L127" s="91"/>
      <c r="M127" s="8"/>
      <c r="N127" s="8"/>
      <c r="O127" s="8"/>
      <c r="P127" s="9"/>
      <c r="Q127" s="171"/>
      <c r="R127" s="171"/>
      <c r="S127" s="171"/>
      <c r="T127" s="171"/>
      <c r="U127" s="171"/>
      <c r="X127" s="171"/>
      <c r="Y127" s="171"/>
    </row>
    <row r="128" spans="1:59" ht="12.95" customHeight="1" x14ac:dyDescent="0.2">
      <c r="A128" s="91"/>
      <c r="B128" s="91"/>
      <c r="C128" s="8"/>
      <c r="D128" s="8"/>
      <c r="E128" s="83"/>
      <c r="F128" s="91"/>
      <c r="G128" s="91"/>
      <c r="H128" s="91"/>
      <c r="I128" s="8"/>
      <c r="J128" s="91"/>
      <c r="K128" s="81"/>
      <c r="L128" s="9"/>
      <c r="M128" s="8"/>
      <c r="N128" s="8"/>
      <c r="O128" s="8"/>
      <c r="P128" s="8"/>
      <c r="Q128" s="154"/>
      <c r="R128" s="154"/>
      <c r="S128" s="154"/>
      <c r="T128" s="154"/>
      <c r="U128" s="154"/>
      <c r="X128" s="154"/>
      <c r="Y128" s="154"/>
    </row>
    <row r="129" spans="1:59" ht="12.95" customHeight="1" x14ac:dyDescent="0.2">
      <c r="A129" s="8"/>
      <c r="B129" s="91"/>
      <c r="C129" s="8"/>
      <c r="D129" s="8"/>
      <c r="E129" s="83"/>
      <c r="F129" s="91"/>
      <c r="G129" s="91"/>
      <c r="H129" s="91"/>
      <c r="I129" s="8"/>
      <c r="J129" s="91"/>
      <c r="K129" s="81"/>
      <c r="L129" s="9"/>
      <c r="M129" s="8"/>
      <c r="N129" s="8"/>
      <c r="O129" s="8"/>
      <c r="P129" s="8"/>
      <c r="Q129" s="154"/>
      <c r="R129" s="154"/>
      <c r="S129" s="154"/>
      <c r="T129" s="154"/>
      <c r="U129" s="154"/>
      <c r="X129" s="154"/>
      <c r="Y129" s="154"/>
    </row>
    <row r="130" spans="1:59" ht="12.95" customHeight="1" x14ac:dyDescent="0.2">
      <c r="A130" s="81"/>
      <c r="B130" s="91"/>
      <c r="C130" s="8"/>
      <c r="D130" s="8"/>
      <c r="E130" s="83"/>
      <c r="F130" s="91"/>
      <c r="G130" s="91"/>
      <c r="H130" s="91"/>
      <c r="I130" s="8"/>
      <c r="J130" s="91"/>
      <c r="K130" s="8"/>
      <c r="L130" s="9"/>
      <c r="M130" s="8"/>
      <c r="N130" s="8"/>
      <c r="O130" s="8"/>
      <c r="P130" s="8"/>
      <c r="Q130" s="154"/>
      <c r="R130" s="154"/>
      <c r="S130" s="154"/>
      <c r="T130" s="154"/>
      <c r="U130" s="154"/>
      <c r="X130" s="154"/>
      <c r="Y130" s="154"/>
    </row>
    <row r="131" spans="1:59" ht="12.95" customHeight="1" x14ac:dyDescent="0.2">
      <c r="A131" s="81"/>
      <c r="B131" s="91"/>
      <c r="C131" s="8"/>
      <c r="D131" s="8"/>
      <c r="E131" s="83"/>
      <c r="F131" s="91"/>
      <c r="G131" s="91"/>
      <c r="H131" s="91"/>
      <c r="I131" s="8"/>
      <c r="J131" s="91"/>
      <c r="K131" s="8"/>
      <c r="L131" s="9"/>
      <c r="M131" s="8"/>
      <c r="N131" s="8"/>
      <c r="O131" s="8"/>
      <c r="P131" s="8"/>
      <c r="Q131" s="154"/>
      <c r="R131" s="154"/>
      <c r="S131" s="154"/>
      <c r="T131" s="154"/>
      <c r="U131" s="154"/>
      <c r="X131" s="154"/>
      <c r="Y131" s="154"/>
    </row>
    <row r="132" spans="1:59" s="9" customFormat="1" ht="12.95" customHeight="1" x14ac:dyDescent="0.2">
      <c r="A132" s="81"/>
      <c r="B132" s="91"/>
      <c r="C132" s="8"/>
      <c r="D132" s="8"/>
      <c r="E132" s="83"/>
      <c r="F132" s="91"/>
      <c r="G132" s="91"/>
      <c r="H132" s="91"/>
      <c r="I132" s="8"/>
      <c r="J132" s="91"/>
      <c r="K132" s="91"/>
      <c r="L132" s="88"/>
      <c r="M132" s="8"/>
      <c r="N132" s="8"/>
      <c r="O132" s="8"/>
      <c r="P132" s="8"/>
      <c r="Q132" s="154"/>
      <c r="R132" s="154"/>
      <c r="S132" s="154"/>
      <c r="T132" s="154"/>
      <c r="U132" s="154"/>
      <c r="V132" s="171"/>
      <c r="W132" s="171"/>
      <c r="X132" s="154"/>
      <c r="Y132" s="154"/>
      <c r="Z132" s="171"/>
      <c r="AA132" s="171"/>
      <c r="AB132" s="171"/>
      <c r="AC132" s="171"/>
    </row>
    <row r="133" spans="1:59" ht="12.95" customHeight="1" x14ac:dyDescent="0.2">
      <c r="A133" s="80"/>
      <c r="B133" s="88"/>
      <c r="C133" s="8"/>
      <c r="D133" s="91"/>
      <c r="E133" s="83"/>
      <c r="F133" s="91"/>
      <c r="G133" s="91"/>
      <c r="H133" s="91"/>
      <c r="I133" s="91"/>
      <c r="J133" s="91"/>
      <c r="K133" s="83"/>
      <c r="L133" s="88"/>
      <c r="M133" s="8"/>
      <c r="N133" s="8"/>
      <c r="O133" s="8"/>
      <c r="P133" s="8"/>
      <c r="Q133" s="154"/>
      <c r="R133" s="154"/>
      <c r="S133" s="154"/>
      <c r="T133" s="154"/>
      <c r="U133" s="154"/>
      <c r="X133" s="154"/>
      <c r="Y133" s="154"/>
    </row>
    <row r="134" spans="1:59" ht="12.95" customHeight="1" x14ac:dyDescent="0.2">
      <c r="A134" s="80"/>
      <c r="B134" s="8"/>
      <c r="C134" s="81"/>
      <c r="D134" s="81"/>
      <c r="E134" s="81"/>
      <c r="F134" s="91"/>
      <c r="G134" s="91"/>
      <c r="H134" s="91"/>
      <c r="I134" s="81"/>
      <c r="J134" s="91"/>
      <c r="K134" s="81"/>
      <c r="L134" s="88"/>
      <c r="M134" s="8"/>
      <c r="N134" s="8"/>
      <c r="O134" s="8"/>
      <c r="P134" s="8"/>
      <c r="Q134" s="154"/>
      <c r="R134" s="154"/>
      <c r="S134" s="154"/>
      <c r="T134" s="154"/>
      <c r="U134" s="154"/>
      <c r="X134" s="154"/>
      <c r="Y134" s="154"/>
    </row>
    <row r="135" spans="1:59" ht="12.95" customHeight="1" x14ac:dyDescent="0.2">
      <c r="A135" s="81"/>
      <c r="B135" s="8"/>
      <c r="C135" s="81"/>
      <c r="D135" s="81"/>
      <c r="E135" s="81"/>
      <c r="F135" s="91"/>
      <c r="G135" s="91"/>
      <c r="H135" s="91"/>
      <c r="I135" s="81"/>
      <c r="J135" s="91"/>
      <c r="K135" s="81"/>
      <c r="L135" s="88"/>
      <c r="M135" s="8"/>
      <c r="N135" s="8"/>
      <c r="O135" s="8"/>
      <c r="P135" s="8"/>
      <c r="Q135" s="154"/>
      <c r="R135" s="154"/>
      <c r="S135" s="154"/>
      <c r="T135" s="154"/>
      <c r="U135" s="154"/>
      <c r="X135" s="154"/>
      <c r="Y135" s="154"/>
    </row>
    <row r="136" spans="1:59" ht="12.95" customHeight="1" x14ac:dyDescent="0.2">
      <c r="A136" s="81"/>
      <c r="B136" s="91"/>
      <c r="C136" s="81"/>
      <c r="D136" s="81"/>
      <c r="E136" s="81"/>
      <c r="F136" s="91"/>
      <c r="G136" s="91"/>
      <c r="H136" s="91"/>
      <c r="I136" s="81"/>
      <c r="J136" s="91"/>
      <c r="K136" s="81"/>
      <c r="L136" s="88"/>
      <c r="M136" s="8"/>
      <c r="N136" s="8"/>
      <c r="O136" s="8"/>
      <c r="P136" s="8"/>
      <c r="Q136" s="154"/>
      <c r="R136" s="154"/>
      <c r="S136" s="154"/>
      <c r="T136" s="154"/>
      <c r="U136" s="154"/>
      <c r="X136" s="154"/>
      <c r="Y136" s="154"/>
    </row>
    <row r="137" spans="1:59" ht="12.95" customHeight="1" x14ac:dyDescent="0.2">
      <c r="A137" s="81"/>
      <c r="B137" s="91"/>
      <c r="C137" s="80"/>
      <c r="D137" s="80"/>
      <c r="E137" s="80"/>
      <c r="F137" s="8"/>
      <c r="G137" s="8"/>
      <c r="H137" s="8"/>
      <c r="I137" s="80"/>
      <c r="J137" s="91"/>
      <c r="K137" s="80"/>
      <c r="L137" s="88"/>
      <c r="M137" s="8"/>
      <c r="N137" s="8"/>
      <c r="O137" s="8"/>
      <c r="P137" s="8"/>
      <c r="Q137" s="154"/>
      <c r="R137" s="154"/>
      <c r="S137" s="154"/>
      <c r="T137" s="154"/>
      <c r="U137" s="154"/>
      <c r="X137" s="154"/>
      <c r="Y137" s="154"/>
    </row>
    <row r="138" spans="1:59" ht="12.95" customHeight="1" x14ac:dyDescent="0.2">
      <c r="A138" s="81"/>
      <c r="B138" s="91"/>
      <c r="C138" s="80"/>
      <c r="D138" s="80"/>
      <c r="E138" s="80"/>
      <c r="F138" s="8"/>
      <c r="G138" s="8"/>
      <c r="H138" s="8"/>
      <c r="I138" s="80"/>
      <c r="J138" s="91"/>
      <c r="K138" s="80"/>
      <c r="L138" s="88"/>
      <c r="M138" s="8"/>
      <c r="N138" s="8"/>
      <c r="O138" s="8"/>
      <c r="P138" s="8"/>
      <c r="Q138" s="154"/>
      <c r="R138" s="154"/>
      <c r="S138" s="154"/>
      <c r="T138" s="154"/>
      <c r="U138" s="154"/>
      <c r="X138" s="154"/>
      <c r="Y138" s="154"/>
    </row>
    <row r="139" spans="1:59" ht="12.95" customHeight="1" x14ac:dyDescent="0.2">
      <c r="A139" s="81"/>
      <c r="B139" s="91"/>
      <c r="C139" s="81"/>
      <c r="D139" s="81"/>
      <c r="E139" s="81"/>
      <c r="F139" s="8"/>
      <c r="G139" s="8"/>
      <c r="H139" s="8"/>
      <c r="I139" s="81"/>
      <c r="J139" s="88"/>
      <c r="K139" s="81"/>
      <c r="L139" s="88"/>
      <c r="M139" s="8"/>
      <c r="N139" s="8"/>
      <c r="O139" s="8"/>
      <c r="P139" s="8"/>
      <c r="Q139" s="154"/>
      <c r="R139" s="154"/>
      <c r="S139" s="154"/>
      <c r="T139" s="154"/>
      <c r="U139" s="154"/>
      <c r="X139" s="154"/>
      <c r="Y139" s="154"/>
    </row>
    <row r="140" spans="1:59" ht="12.95" customHeight="1" x14ac:dyDescent="0.2">
      <c r="A140" s="81"/>
      <c r="B140" s="91"/>
      <c r="C140" s="81"/>
      <c r="D140" s="81"/>
      <c r="E140" s="81"/>
      <c r="F140" s="8"/>
      <c r="G140" s="8"/>
      <c r="H140" s="8"/>
      <c r="I140" s="81"/>
      <c r="J140" s="88"/>
      <c r="K140" s="81"/>
      <c r="L140" s="88"/>
      <c r="M140" s="8"/>
      <c r="N140" s="8"/>
      <c r="O140" s="8"/>
      <c r="P140" s="8"/>
      <c r="Q140" s="154"/>
      <c r="R140" s="154"/>
      <c r="S140" s="154"/>
      <c r="T140" s="154"/>
      <c r="U140" s="154"/>
      <c r="X140" s="154"/>
      <c r="Y140" s="154"/>
    </row>
    <row r="141" spans="1:59" s="8" customFormat="1" ht="12.95" customHeight="1" x14ac:dyDescent="0.2">
      <c r="A141" s="81"/>
      <c r="B141" s="91"/>
      <c r="C141" s="81"/>
      <c r="D141" s="81"/>
      <c r="E141" s="81"/>
      <c r="I141" s="81"/>
      <c r="J141" s="88"/>
      <c r="K141" s="81"/>
      <c r="L141" s="88"/>
      <c r="Q141" s="154"/>
      <c r="R141" s="154"/>
      <c r="S141" s="154"/>
      <c r="T141" s="154"/>
      <c r="U141" s="154"/>
      <c r="V141" s="154"/>
      <c r="W141" s="154"/>
      <c r="X141" s="154"/>
      <c r="Y141" s="154"/>
      <c r="Z141" s="154"/>
      <c r="AA141" s="154"/>
      <c r="AB141" s="154"/>
      <c r="AC141" s="154"/>
      <c r="BG141" s="224"/>
    </row>
    <row r="142" spans="1:59" s="8" customFormat="1" ht="12.95" customHeight="1" x14ac:dyDescent="0.2">
      <c r="A142" s="81"/>
      <c r="B142" s="91"/>
      <c r="C142" s="81"/>
      <c r="D142" s="81"/>
      <c r="E142" s="81"/>
      <c r="I142" s="81"/>
      <c r="J142" s="88"/>
      <c r="K142" s="81"/>
      <c r="L142" s="88"/>
      <c r="Q142" s="154"/>
      <c r="R142" s="154"/>
      <c r="S142" s="154"/>
      <c r="T142" s="154"/>
      <c r="U142" s="154"/>
      <c r="V142" s="154"/>
      <c r="W142" s="154"/>
      <c r="X142" s="154"/>
      <c r="Y142" s="154"/>
      <c r="Z142" s="154"/>
      <c r="AA142" s="154"/>
      <c r="AB142" s="154"/>
      <c r="AC142" s="154"/>
      <c r="BG142" s="224"/>
    </row>
    <row r="143" spans="1:59" s="8" customFormat="1" ht="12.95" customHeight="1" x14ac:dyDescent="0.2">
      <c r="A143" s="87"/>
      <c r="B143" s="91"/>
      <c r="C143" s="81"/>
      <c r="D143" s="81"/>
      <c r="E143" s="81"/>
      <c r="I143" s="81"/>
      <c r="J143" s="88"/>
      <c r="K143" s="81"/>
      <c r="L143" s="9"/>
      <c r="Q143" s="154"/>
      <c r="R143" s="154"/>
      <c r="S143" s="154"/>
      <c r="T143" s="154"/>
      <c r="U143" s="154"/>
      <c r="V143" s="154"/>
      <c r="W143" s="154"/>
      <c r="X143" s="154"/>
      <c r="Y143" s="154"/>
      <c r="Z143" s="154"/>
      <c r="AA143" s="154"/>
      <c r="AB143" s="154"/>
      <c r="AC143" s="154"/>
      <c r="BG143" s="224"/>
    </row>
    <row r="144" spans="1:59" s="8" customFormat="1" ht="12.95" customHeight="1" x14ac:dyDescent="0.2">
      <c r="A144" s="87"/>
      <c r="B144" s="91"/>
      <c r="C144" s="81"/>
      <c r="D144" s="81"/>
      <c r="E144" s="81"/>
      <c r="I144" s="81"/>
      <c r="J144" s="88"/>
      <c r="K144" s="81"/>
      <c r="L144" s="9"/>
      <c r="Q144" s="154"/>
      <c r="R144" s="154"/>
      <c r="S144" s="154"/>
      <c r="T144" s="154"/>
      <c r="U144" s="154"/>
      <c r="V144" s="154"/>
      <c r="W144" s="154"/>
      <c r="X144" s="154"/>
      <c r="Y144" s="154"/>
      <c r="Z144" s="154"/>
      <c r="AA144" s="154"/>
      <c r="AB144" s="154"/>
      <c r="AC144" s="154"/>
      <c r="BG144" s="224"/>
    </row>
    <row r="145" spans="1:59" s="8" customFormat="1" ht="12.95" customHeight="1" x14ac:dyDescent="0.2">
      <c r="A145" s="80"/>
      <c r="B145" s="91"/>
      <c r="C145" s="81"/>
      <c r="D145" s="81"/>
      <c r="E145" s="81"/>
      <c r="I145" s="81"/>
      <c r="J145" s="88"/>
      <c r="K145" s="81"/>
      <c r="L145" s="88"/>
      <c r="Q145" s="154"/>
      <c r="R145" s="154"/>
      <c r="S145" s="154"/>
      <c r="T145" s="154"/>
      <c r="U145" s="154"/>
      <c r="V145" s="154"/>
      <c r="W145" s="154"/>
      <c r="X145" s="154"/>
      <c r="Y145" s="154"/>
      <c r="Z145" s="154"/>
      <c r="AA145" s="154"/>
      <c r="AB145" s="154"/>
      <c r="AC145" s="154"/>
      <c r="BG145" s="224"/>
    </row>
    <row r="146" spans="1:59" s="8" customFormat="1" ht="12.95" customHeight="1" x14ac:dyDescent="0.2">
      <c r="A146" s="80"/>
      <c r="B146" s="91"/>
      <c r="C146" s="81"/>
      <c r="D146" s="81"/>
      <c r="E146" s="81"/>
      <c r="I146" s="81"/>
      <c r="J146" s="88"/>
      <c r="K146" s="81"/>
      <c r="L146" s="88"/>
      <c r="Q146" s="154"/>
      <c r="R146" s="154"/>
      <c r="S146" s="154"/>
      <c r="T146" s="154"/>
      <c r="U146" s="154"/>
      <c r="V146" s="154"/>
      <c r="W146" s="154"/>
      <c r="X146" s="154"/>
      <c r="Y146" s="154"/>
      <c r="Z146" s="154"/>
      <c r="AA146" s="154"/>
      <c r="AB146" s="154"/>
      <c r="AC146" s="154"/>
      <c r="BG146" s="224"/>
    </row>
    <row r="147" spans="1:59" s="8" customFormat="1" ht="12.95" customHeight="1" x14ac:dyDescent="0.2">
      <c r="B147" s="91"/>
      <c r="C147" s="91"/>
      <c r="E147" s="83"/>
      <c r="J147" s="88"/>
      <c r="L147" s="88"/>
      <c r="Q147" s="154"/>
      <c r="R147" s="154"/>
      <c r="S147" s="154"/>
      <c r="T147" s="154"/>
      <c r="U147" s="154"/>
      <c r="V147" s="154"/>
      <c r="W147" s="154"/>
      <c r="X147" s="154"/>
      <c r="Y147" s="154"/>
      <c r="Z147" s="154"/>
      <c r="AA147" s="154"/>
      <c r="AB147" s="154"/>
      <c r="AC147" s="154"/>
      <c r="BG147" s="224"/>
    </row>
    <row r="148" spans="1:59" s="8" customFormat="1" ht="12.95" customHeight="1" x14ac:dyDescent="0.2">
      <c r="A148" s="91"/>
      <c r="B148" s="91"/>
      <c r="C148" s="91"/>
      <c r="E148" s="83"/>
      <c r="J148" s="88"/>
      <c r="L148" s="91"/>
      <c r="M148" s="9"/>
      <c r="N148" s="9"/>
      <c r="O148" s="9"/>
      <c r="Q148" s="154"/>
      <c r="R148" s="154"/>
      <c r="S148" s="154"/>
      <c r="T148" s="154"/>
      <c r="U148" s="154"/>
      <c r="V148" s="154"/>
      <c r="W148" s="154"/>
      <c r="X148" s="154"/>
      <c r="Y148" s="154"/>
      <c r="Z148" s="154"/>
      <c r="AA148" s="154"/>
      <c r="AB148" s="154"/>
      <c r="AC148" s="154"/>
      <c r="BG148" s="224"/>
    </row>
    <row r="149" spans="1:59" s="8" customFormat="1" ht="12.95" customHeight="1" x14ac:dyDescent="0.2">
      <c r="A149" s="91"/>
      <c r="B149" s="91"/>
      <c r="C149" s="80"/>
      <c r="D149" s="9"/>
      <c r="E149" s="10"/>
      <c r="F149" s="88"/>
      <c r="G149" s="88"/>
      <c r="H149" s="88"/>
      <c r="J149" s="88"/>
      <c r="L149" s="91"/>
      <c r="M149" s="9"/>
      <c r="N149" s="9"/>
      <c r="O149" s="9"/>
      <c r="Q149" s="154"/>
      <c r="R149" s="154"/>
      <c r="S149" s="154"/>
      <c r="T149" s="154"/>
      <c r="U149" s="154"/>
      <c r="V149" s="154"/>
      <c r="W149" s="154"/>
      <c r="X149" s="154"/>
      <c r="Y149" s="154"/>
      <c r="Z149" s="154"/>
      <c r="AA149" s="154"/>
      <c r="AB149" s="154"/>
      <c r="AC149" s="154"/>
      <c r="BG149" s="224"/>
    </row>
    <row r="150" spans="1:59" s="8" customFormat="1" ht="12.95" customHeight="1" x14ac:dyDescent="0.2">
      <c r="B150" s="91"/>
      <c r="C150" s="80"/>
      <c r="E150" s="83"/>
      <c r="F150" s="88"/>
      <c r="G150" s="88"/>
      <c r="H150" s="88"/>
      <c r="I150" s="9"/>
      <c r="J150" s="88"/>
      <c r="L150" s="91"/>
      <c r="M150" s="9"/>
      <c r="N150" s="9"/>
      <c r="O150" s="9"/>
      <c r="Q150" s="154"/>
      <c r="R150" s="154"/>
      <c r="S150" s="154"/>
      <c r="T150" s="154"/>
      <c r="U150" s="154"/>
      <c r="V150" s="154"/>
      <c r="W150" s="154"/>
      <c r="X150" s="154"/>
      <c r="Y150" s="154"/>
      <c r="Z150" s="154"/>
      <c r="AA150" s="154"/>
      <c r="AB150" s="154"/>
      <c r="AC150" s="154"/>
      <c r="BG150" s="224"/>
    </row>
    <row r="151" spans="1:59" s="8" customFormat="1" x14ac:dyDescent="0.2">
      <c r="B151" s="91"/>
      <c r="D151" s="91"/>
      <c r="E151" s="83"/>
      <c r="F151" s="88"/>
      <c r="G151" s="88"/>
      <c r="H151" s="88"/>
      <c r="J151" s="88"/>
      <c r="L151" s="91"/>
      <c r="M151" s="9"/>
      <c r="N151" s="9"/>
      <c r="O151" s="9"/>
      <c r="Q151" s="154"/>
      <c r="R151" s="154"/>
      <c r="S151" s="154"/>
      <c r="T151" s="154"/>
      <c r="U151" s="154"/>
      <c r="V151" s="154"/>
      <c r="W151" s="154"/>
      <c r="X151" s="154"/>
      <c r="Y151" s="154"/>
      <c r="Z151" s="154"/>
      <c r="AA151" s="154"/>
      <c r="AB151" s="154"/>
      <c r="AC151" s="154"/>
      <c r="BG151" s="224"/>
    </row>
    <row r="152" spans="1:59" s="8" customFormat="1" x14ac:dyDescent="0.2">
      <c r="B152" s="91"/>
      <c r="E152" s="83"/>
      <c r="F152" s="88"/>
      <c r="G152" s="88"/>
      <c r="H152" s="88"/>
      <c r="I152" s="91"/>
      <c r="J152" s="88"/>
      <c r="L152" s="91"/>
      <c r="M152" s="9"/>
      <c r="N152" s="9"/>
      <c r="O152" s="9"/>
      <c r="Q152" s="154"/>
      <c r="R152" s="154"/>
      <c r="S152" s="154"/>
      <c r="T152" s="154"/>
      <c r="U152" s="154"/>
      <c r="V152" s="154"/>
      <c r="W152" s="154"/>
      <c r="X152" s="154"/>
      <c r="Y152" s="154"/>
      <c r="Z152" s="154"/>
      <c r="AA152" s="154"/>
      <c r="AB152" s="154"/>
      <c r="AC152" s="154"/>
      <c r="BG152" s="224"/>
    </row>
    <row r="153" spans="1:59" s="8" customFormat="1" x14ac:dyDescent="0.2">
      <c r="B153" s="91"/>
      <c r="E153" s="83"/>
      <c r="F153" s="88"/>
      <c r="G153" s="88"/>
      <c r="H153" s="88"/>
      <c r="J153" s="88"/>
      <c r="K153" s="83"/>
      <c r="L153" s="91"/>
      <c r="M153" s="9"/>
      <c r="N153" s="9"/>
      <c r="O153" s="9"/>
      <c r="Q153" s="154"/>
      <c r="R153" s="154"/>
      <c r="S153" s="154"/>
      <c r="T153" s="154"/>
      <c r="U153" s="154"/>
      <c r="V153" s="154"/>
      <c r="W153" s="154"/>
      <c r="X153" s="154"/>
      <c r="Y153" s="154"/>
      <c r="Z153" s="154"/>
      <c r="AA153" s="154"/>
      <c r="AB153" s="154"/>
      <c r="AC153" s="154"/>
      <c r="BG153" s="224"/>
    </row>
    <row r="154" spans="1:59" s="8" customFormat="1" x14ac:dyDescent="0.2">
      <c r="B154" s="91"/>
      <c r="E154" s="83"/>
      <c r="F154" s="88"/>
      <c r="G154" s="88"/>
      <c r="H154" s="88"/>
      <c r="J154" s="88"/>
      <c r="K154" s="9"/>
      <c r="L154" s="91"/>
      <c r="M154" s="9"/>
      <c r="N154" s="9"/>
      <c r="O154" s="9"/>
      <c r="Q154" s="154"/>
      <c r="R154" s="154"/>
      <c r="S154" s="154"/>
      <c r="T154" s="154"/>
      <c r="U154" s="154"/>
      <c r="V154" s="154"/>
      <c r="W154" s="154"/>
      <c r="X154" s="154"/>
      <c r="Y154" s="154"/>
      <c r="Z154" s="154"/>
      <c r="AA154" s="154"/>
      <c r="AB154" s="154"/>
      <c r="AC154" s="154"/>
      <c r="BG154" s="224"/>
    </row>
    <row r="155" spans="1:59" s="8" customFormat="1" x14ac:dyDescent="0.2">
      <c r="B155" s="91"/>
      <c r="E155" s="83"/>
      <c r="F155" s="88"/>
      <c r="G155" s="88"/>
      <c r="H155" s="88"/>
      <c r="J155" s="88"/>
      <c r="K155" s="83"/>
      <c r="L155" s="91"/>
      <c r="M155" s="9"/>
      <c r="N155" s="9"/>
      <c r="O155" s="9"/>
      <c r="Q155" s="154"/>
      <c r="R155" s="154"/>
      <c r="S155" s="154"/>
      <c r="T155" s="154"/>
      <c r="U155" s="154"/>
      <c r="V155" s="154"/>
      <c r="W155" s="154"/>
      <c r="X155" s="154"/>
      <c r="Y155" s="154"/>
      <c r="Z155" s="154"/>
      <c r="AA155" s="154"/>
      <c r="AB155" s="154"/>
      <c r="AC155" s="154"/>
      <c r="BG155" s="224"/>
    </row>
    <row r="156" spans="1:59" s="8" customFormat="1" x14ac:dyDescent="0.2">
      <c r="B156" s="91"/>
      <c r="C156" s="9"/>
      <c r="E156" s="83"/>
      <c r="F156" s="88"/>
      <c r="G156" s="88"/>
      <c r="H156" s="88"/>
      <c r="J156" s="88"/>
      <c r="K156" s="91"/>
      <c r="L156" s="91"/>
      <c r="M156" s="9"/>
      <c r="N156" s="9"/>
      <c r="O156" s="9"/>
      <c r="Q156" s="154"/>
      <c r="R156" s="154"/>
      <c r="S156" s="154"/>
      <c r="T156" s="154"/>
      <c r="U156" s="154"/>
      <c r="V156" s="154"/>
      <c r="W156" s="154"/>
      <c r="X156" s="154"/>
      <c r="Y156" s="154"/>
      <c r="Z156" s="154"/>
      <c r="AA156" s="154"/>
      <c r="AB156" s="154"/>
      <c r="AC156" s="154"/>
      <c r="BG156" s="224"/>
    </row>
    <row r="157" spans="1:59" x14ac:dyDescent="0.2">
      <c r="A157" s="9"/>
      <c r="B157" s="91"/>
      <c r="C157" s="8"/>
      <c r="D157" s="8"/>
      <c r="E157" s="83"/>
      <c r="F157" s="88"/>
      <c r="G157" s="88"/>
      <c r="H157" s="88"/>
      <c r="I157" s="8"/>
      <c r="J157" s="88"/>
      <c r="K157" s="8"/>
      <c r="L157" s="91"/>
      <c r="M157" s="94"/>
      <c r="N157" s="94"/>
      <c r="O157" s="94"/>
      <c r="P157" s="8"/>
      <c r="Q157" s="154"/>
      <c r="R157" s="154"/>
      <c r="S157" s="154"/>
      <c r="T157" s="154"/>
      <c r="U157" s="154"/>
      <c r="X157" s="154"/>
      <c r="Y157" s="154"/>
    </row>
    <row r="158" spans="1:59" x14ac:dyDescent="0.2">
      <c r="A158" s="8"/>
      <c r="B158" s="8"/>
      <c r="C158" s="91"/>
      <c r="D158" s="8"/>
      <c r="E158" s="83"/>
      <c r="F158" s="88"/>
      <c r="G158" s="88"/>
      <c r="H158" s="88"/>
      <c r="I158" s="8"/>
      <c r="J158" s="88"/>
      <c r="K158" s="8"/>
      <c r="L158" s="91"/>
      <c r="M158" s="9"/>
      <c r="N158" s="9"/>
      <c r="O158" s="9"/>
      <c r="P158" s="8"/>
      <c r="Q158" s="154"/>
      <c r="R158" s="154"/>
      <c r="S158" s="154"/>
      <c r="T158" s="154"/>
      <c r="U158" s="154"/>
      <c r="X158" s="154"/>
      <c r="Y158" s="154"/>
    </row>
    <row r="159" spans="1:59" x14ac:dyDescent="0.2">
      <c r="A159" s="91"/>
      <c r="B159" s="8"/>
      <c r="C159" s="95"/>
      <c r="D159" s="8"/>
      <c r="E159" s="83"/>
      <c r="F159" s="88"/>
      <c r="G159" s="88"/>
      <c r="H159" s="88"/>
      <c r="I159" s="8"/>
      <c r="J159" s="88"/>
      <c r="K159" s="8"/>
      <c r="L159" s="94"/>
      <c r="M159" s="9"/>
      <c r="N159" s="9"/>
      <c r="O159" s="9"/>
      <c r="P159" s="8"/>
      <c r="Q159" s="154"/>
      <c r="R159" s="154"/>
      <c r="S159" s="154"/>
      <c r="T159" s="154"/>
      <c r="U159" s="154"/>
      <c r="X159" s="154"/>
      <c r="Y159" s="154"/>
    </row>
    <row r="160" spans="1:59" x14ac:dyDescent="0.2">
      <c r="A160" s="95"/>
      <c r="B160" s="8"/>
      <c r="C160" s="95"/>
      <c r="D160" s="8"/>
      <c r="E160" s="83"/>
      <c r="F160" s="88"/>
      <c r="G160" s="88"/>
      <c r="H160" s="88"/>
      <c r="I160" s="8"/>
      <c r="J160" s="88"/>
      <c r="K160" s="8"/>
      <c r="L160" s="94"/>
      <c r="M160" s="9"/>
      <c r="N160" s="9"/>
      <c r="O160" s="9"/>
      <c r="P160" s="8"/>
      <c r="Q160" s="154"/>
      <c r="R160" s="154"/>
      <c r="S160" s="154"/>
      <c r="T160" s="154"/>
      <c r="U160" s="154"/>
      <c r="X160" s="154"/>
      <c r="Y160" s="154"/>
    </row>
    <row r="161" spans="1:59" x14ac:dyDescent="0.2">
      <c r="A161" s="95"/>
      <c r="B161" s="8"/>
      <c r="C161" s="95"/>
      <c r="D161" s="8"/>
      <c r="E161" s="83"/>
      <c r="F161" s="88"/>
      <c r="G161" s="88"/>
      <c r="H161" s="88"/>
      <c r="I161" s="8"/>
      <c r="J161" s="88"/>
      <c r="K161" s="8"/>
      <c r="L161" s="94"/>
      <c r="M161" s="9"/>
      <c r="N161" s="9"/>
      <c r="O161" s="9"/>
      <c r="P161" s="8"/>
      <c r="Q161" s="154"/>
      <c r="R161" s="154"/>
      <c r="S161" s="154"/>
      <c r="T161" s="154"/>
      <c r="U161" s="154"/>
      <c r="X161" s="154"/>
      <c r="Y161" s="154"/>
    </row>
    <row r="162" spans="1:59" x14ac:dyDescent="0.2">
      <c r="A162" s="95"/>
      <c r="B162" s="8"/>
      <c r="C162" s="95"/>
      <c r="D162" s="8"/>
      <c r="E162" s="83"/>
      <c r="F162" s="88"/>
      <c r="G162" s="88"/>
      <c r="H162" s="88"/>
      <c r="I162" s="8"/>
      <c r="J162" s="88"/>
      <c r="K162" s="8"/>
      <c r="L162" s="94"/>
      <c r="M162" s="9"/>
      <c r="N162" s="9"/>
      <c r="O162" s="9"/>
      <c r="P162" s="8"/>
      <c r="Q162" s="154"/>
      <c r="R162" s="154"/>
      <c r="S162" s="154"/>
      <c r="T162" s="154"/>
      <c r="U162" s="154"/>
      <c r="X162" s="154"/>
      <c r="Y162" s="154"/>
    </row>
    <row r="163" spans="1:59" x14ac:dyDescent="0.2">
      <c r="A163" s="95"/>
      <c r="B163" s="8"/>
      <c r="C163" s="87"/>
      <c r="D163" s="8"/>
      <c r="E163" s="83"/>
      <c r="F163" s="88"/>
      <c r="G163" s="88"/>
      <c r="H163" s="88"/>
      <c r="I163" s="8"/>
      <c r="J163" s="88"/>
      <c r="K163" s="83"/>
      <c r="L163" s="94"/>
      <c r="M163" s="9"/>
      <c r="N163" s="9"/>
      <c r="O163" s="9"/>
      <c r="P163" s="8"/>
      <c r="Q163" s="154"/>
      <c r="R163" s="154"/>
      <c r="S163" s="154"/>
      <c r="T163" s="154"/>
      <c r="U163" s="154"/>
      <c r="X163" s="154"/>
      <c r="Y163" s="154"/>
    </row>
    <row r="164" spans="1:59" x14ac:dyDescent="0.2">
      <c r="A164" s="87"/>
      <c r="B164" s="8"/>
      <c r="C164" s="87"/>
      <c r="D164" s="8"/>
      <c r="E164" s="83"/>
      <c r="F164" s="88"/>
      <c r="G164" s="88"/>
      <c r="H164" s="88"/>
      <c r="I164" s="8"/>
      <c r="J164" s="88"/>
      <c r="K164" s="83"/>
      <c r="L164" s="94"/>
      <c r="M164" s="87"/>
      <c r="N164" s="9"/>
      <c r="O164" s="9"/>
      <c r="P164" s="8"/>
      <c r="Q164" s="154"/>
      <c r="R164" s="154"/>
      <c r="S164" s="154"/>
      <c r="T164" s="154"/>
      <c r="U164" s="154"/>
      <c r="X164" s="154"/>
      <c r="Y164" s="154"/>
    </row>
    <row r="165" spans="1:59" x14ac:dyDescent="0.2">
      <c r="A165" s="87"/>
      <c r="B165" s="8"/>
      <c r="C165" s="87"/>
      <c r="D165" s="8"/>
      <c r="E165" s="83"/>
      <c r="F165" s="88"/>
      <c r="G165" s="88"/>
      <c r="H165" s="88"/>
      <c r="I165" s="8"/>
      <c r="J165" s="88"/>
      <c r="K165" s="83"/>
      <c r="L165" s="94"/>
      <c r="M165" s="87"/>
      <c r="N165" s="9"/>
      <c r="O165" s="9"/>
      <c r="P165" s="8"/>
      <c r="Q165" s="154"/>
      <c r="R165" s="154"/>
      <c r="S165" s="154"/>
      <c r="T165" s="154"/>
      <c r="U165" s="154"/>
      <c r="X165" s="154"/>
      <c r="Y165" s="154"/>
    </row>
    <row r="166" spans="1:59" x14ac:dyDescent="0.2">
      <c r="A166" s="87"/>
      <c r="B166" s="8"/>
      <c r="C166" s="87"/>
      <c r="D166" s="8"/>
      <c r="E166" s="83"/>
      <c r="F166" s="88"/>
      <c r="G166" s="88"/>
      <c r="H166" s="88"/>
      <c r="I166" s="8"/>
      <c r="J166" s="88"/>
      <c r="K166" s="83"/>
      <c r="L166" s="91"/>
      <c r="M166" s="91"/>
      <c r="N166" s="9"/>
      <c r="O166" s="9"/>
      <c r="P166" s="8"/>
      <c r="Q166" s="154"/>
      <c r="R166" s="154"/>
      <c r="S166" s="154"/>
      <c r="T166" s="154"/>
      <c r="U166" s="154"/>
      <c r="X166" s="154"/>
      <c r="Y166" s="154"/>
    </row>
    <row r="167" spans="1:59" x14ac:dyDescent="0.2">
      <c r="A167" s="87"/>
      <c r="B167" s="8"/>
      <c r="C167" s="87"/>
      <c r="D167" s="8"/>
      <c r="E167" s="83"/>
      <c r="F167" s="88"/>
      <c r="G167" s="88"/>
      <c r="H167" s="88"/>
      <c r="I167" s="8"/>
      <c r="J167" s="88"/>
      <c r="K167" s="83"/>
      <c r="L167" s="91"/>
      <c r="M167" s="91"/>
      <c r="N167" s="9"/>
      <c r="O167" s="9"/>
      <c r="P167" s="8"/>
      <c r="Q167" s="154"/>
      <c r="R167" s="154"/>
      <c r="S167" s="154"/>
      <c r="T167" s="154"/>
      <c r="U167" s="154"/>
      <c r="X167" s="154"/>
      <c r="Y167" s="154"/>
    </row>
    <row r="168" spans="1:59" s="8" customFormat="1" x14ac:dyDescent="0.2">
      <c r="A168" s="87"/>
      <c r="C168" s="87"/>
      <c r="E168" s="83"/>
      <c r="F168" s="88"/>
      <c r="G168" s="88"/>
      <c r="H168" s="88"/>
      <c r="J168" s="88"/>
      <c r="K168" s="83"/>
      <c r="L168" s="91"/>
      <c r="M168" s="87"/>
      <c r="N168" s="9"/>
      <c r="O168" s="9"/>
      <c r="Q168" s="154"/>
      <c r="R168" s="154"/>
      <c r="S168" s="154"/>
      <c r="T168" s="154"/>
      <c r="U168" s="154"/>
      <c r="V168" s="154"/>
      <c r="W168" s="154"/>
      <c r="X168" s="154"/>
      <c r="Y168" s="154"/>
      <c r="Z168" s="154"/>
      <c r="AA168" s="154"/>
      <c r="AB168" s="154"/>
      <c r="AC168" s="154"/>
      <c r="BG168" s="224"/>
    </row>
    <row r="169" spans="1:59" s="8" customFormat="1" x14ac:dyDescent="0.2">
      <c r="A169" s="87"/>
      <c r="E169" s="83"/>
      <c r="F169" s="88"/>
      <c r="G169" s="88"/>
      <c r="H169" s="88"/>
      <c r="J169" s="88"/>
      <c r="K169" s="83"/>
      <c r="L169" s="92"/>
      <c r="M169" s="87"/>
      <c r="N169" s="9"/>
      <c r="O169" s="9"/>
      <c r="Q169" s="154"/>
      <c r="R169" s="154"/>
      <c r="S169" s="154"/>
      <c r="T169" s="154"/>
      <c r="U169" s="154"/>
      <c r="V169" s="154"/>
      <c r="W169" s="154"/>
      <c r="X169" s="154"/>
      <c r="Y169" s="154"/>
      <c r="Z169" s="154"/>
      <c r="AA169" s="154"/>
      <c r="AB169" s="154"/>
      <c r="AC169" s="154"/>
      <c r="BG169" s="224"/>
    </row>
    <row r="170" spans="1:59" s="8" customFormat="1" x14ac:dyDescent="0.2">
      <c r="E170" s="83"/>
      <c r="F170" s="88"/>
      <c r="G170" s="88"/>
      <c r="H170" s="88"/>
      <c r="J170" s="88"/>
      <c r="K170" s="83"/>
      <c r="L170" s="88"/>
      <c r="M170" s="87"/>
      <c r="Q170" s="154"/>
      <c r="R170" s="154"/>
      <c r="S170" s="154"/>
      <c r="T170" s="154"/>
      <c r="U170" s="154"/>
      <c r="V170" s="154"/>
      <c r="W170" s="154"/>
      <c r="X170" s="154"/>
      <c r="Y170" s="154"/>
      <c r="Z170" s="154"/>
      <c r="AA170" s="154"/>
      <c r="AB170" s="154"/>
      <c r="AC170" s="154"/>
      <c r="BG170" s="224"/>
    </row>
    <row r="171" spans="1:59" s="8" customFormat="1" x14ac:dyDescent="0.2">
      <c r="E171" s="83"/>
      <c r="F171" s="88"/>
      <c r="G171" s="88"/>
      <c r="H171" s="88"/>
      <c r="J171" s="88"/>
      <c r="K171" s="83"/>
      <c r="L171" s="88"/>
      <c r="Q171" s="154"/>
      <c r="R171" s="154"/>
      <c r="S171" s="154"/>
      <c r="T171" s="154"/>
      <c r="U171" s="154"/>
      <c r="V171" s="154"/>
      <c r="W171" s="154"/>
      <c r="X171" s="154"/>
      <c r="Y171" s="154"/>
      <c r="Z171" s="154"/>
      <c r="AA171" s="154"/>
      <c r="AB171" s="154"/>
      <c r="AC171" s="154"/>
      <c r="BG171" s="224"/>
    </row>
    <row r="172" spans="1:59" s="8" customFormat="1" x14ac:dyDescent="0.2">
      <c r="C172" s="91"/>
      <c r="E172" s="83"/>
      <c r="F172" s="88"/>
      <c r="G172" s="88"/>
      <c r="H172" s="88"/>
      <c r="J172" s="88"/>
      <c r="K172" s="83"/>
      <c r="L172" s="88"/>
      <c r="P172" s="91"/>
      <c r="Q172" s="172"/>
      <c r="R172" s="172"/>
      <c r="S172" s="172"/>
      <c r="T172" s="172"/>
      <c r="U172" s="172"/>
      <c r="V172" s="154"/>
      <c r="W172" s="154"/>
      <c r="X172" s="172"/>
      <c r="Y172" s="172"/>
      <c r="Z172" s="154"/>
      <c r="AA172" s="154"/>
      <c r="AB172" s="154"/>
      <c r="AC172" s="154"/>
      <c r="BG172" s="224"/>
    </row>
    <row r="173" spans="1:59" s="8" customFormat="1" x14ac:dyDescent="0.2">
      <c r="A173" s="91"/>
      <c r="C173" s="91"/>
      <c r="E173" s="83"/>
      <c r="F173" s="88"/>
      <c r="G173" s="88"/>
      <c r="H173" s="88"/>
      <c r="J173" s="88"/>
      <c r="K173" s="83"/>
      <c r="L173" s="88"/>
      <c r="Q173" s="154"/>
      <c r="R173" s="154"/>
      <c r="S173" s="154"/>
      <c r="T173" s="154"/>
      <c r="U173" s="154"/>
      <c r="V173" s="154"/>
      <c r="W173" s="154"/>
      <c r="X173" s="154"/>
      <c r="Y173" s="154"/>
      <c r="Z173" s="154"/>
      <c r="AA173" s="154"/>
      <c r="AB173" s="154"/>
      <c r="AC173" s="154"/>
      <c r="BG173" s="224"/>
    </row>
    <row r="174" spans="1:59" s="8" customFormat="1" x14ac:dyDescent="0.2">
      <c r="A174" s="91"/>
      <c r="E174" s="83"/>
      <c r="F174" s="88"/>
      <c r="G174" s="88"/>
      <c r="H174" s="88"/>
      <c r="J174" s="88"/>
      <c r="K174" s="83"/>
      <c r="L174" s="88"/>
      <c r="Q174" s="154"/>
      <c r="R174" s="154"/>
      <c r="S174" s="154"/>
      <c r="T174" s="154"/>
      <c r="U174" s="154"/>
      <c r="V174" s="154"/>
      <c r="W174" s="154"/>
      <c r="X174" s="154"/>
      <c r="Y174" s="154"/>
      <c r="Z174" s="154"/>
      <c r="AA174" s="154"/>
      <c r="AB174" s="154"/>
      <c r="AC174" s="154"/>
      <c r="BG174" s="224"/>
    </row>
    <row r="175" spans="1:59" s="8" customFormat="1" x14ac:dyDescent="0.2">
      <c r="E175" s="83"/>
      <c r="F175" s="88"/>
      <c r="G175" s="88"/>
      <c r="H175" s="88"/>
      <c r="J175" s="88"/>
      <c r="K175" s="83"/>
      <c r="L175" s="88"/>
      <c r="Q175" s="154"/>
      <c r="R175" s="154"/>
      <c r="S175" s="154"/>
      <c r="T175" s="154"/>
      <c r="U175" s="154"/>
      <c r="V175" s="154"/>
      <c r="W175" s="154"/>
      <c r="X175" s="154"/>
      <c r="Y175" s="154"/>
      <c r="Z175" s="154"/>
      <c r="AA175" s="154"/>
      <c r="AB175" s="154"/>
      <c r="AC175" s="154"/>
      <c r="BG175" s="224"/>
    </row>
    <row r="176" spans="1:59" s="8" customFormat="1" x14ac:dyDescent="0.2">
      <c r="E176" s="83"/>
      <c r="F176" s="88"/>
      <c r="G176" s="88"/>
      <c r="H176" s="88"/>
      <c r="J176" s="88"/>
      <c r="K176" s="83"/>
      <c r="L176" s="88"/>
      <c r="Q176" s="154"/>
      <c r="R176" s="154"/>
      <c r="S176" s="154"/>
      <c r="T176" s="154"/>
      <c r="U176" s="154"/>
      <c r="V176" s="154"/>
      <c r="W176" s="154"/>
      <c r="X176" s="154"/>
      <c r="Y176" s="154"/>
      <c r="Z176" s="154"/>
      <c r="AA176" s="154"/>
      <c r="AB176" s="154"/>
      <c r="AC176" s="154"/>
      <c r="BG176" s="224"/>
    </row>
    <row r="177" spans="1:59" s="91" customFormat="1" x14ac:dyDescent="0.2">
      <c r="A177" s="8"/>
      <c r="B177" s="8"/>
      <c r="C177" s="8"/>
      <c r="D177" s="8"/>
      <c r="E177" s="83"/>
      <c r="F177" s="88"/>
      <c r="G177" s="88"/>
      <c r="H177" s="88"/>
      <c r="I177" s="8"/>
      <c r="J177" s="88"/>
      <c r="K177" s="88"/>
      <c r="L177" s="88"/>
      <c r="M177" s="8"/>
      <c r="N177" s="8"/>
      <c r="O177" s="8"/>
      <c r="P177" s="8"/>
      <c r="Q177" s="154"/>
      <c r="R177" s="154"/>
      <c r="S177" s="154"/>
      <c r="T177" s="154"/>
      <c r="U177" s="154"/>
      <c r="V177" s="172"/>
      <c r="W177" s="172"/>
      <c r="X177" s="154"/>
      <c r="Y177" s="154"/>
      <c r="Z177" s="172"/>
      <c r="AA177" s="172"/>
      <c r="AB177" s="172"/>
      <c r="AC177" s="172"/>
    </row>
    <row r="178" spans="1:59" s="8" customFormat="1" x14ac:dyDescent="0.2">
      <c r="E178" s="83"/>
      <c r="F178" s="88"/>
      <c r="G178" s="88"/>
      <c r="H178" s="88"/>
      <c r="J178" s="88"/>
      <c r="K178" s="88"/>
      <c r="L178" s="88"/>
      <c r="M178" s="91"/>
      <c r="N178" s="91"/>
      <c r="O178" s="91"/>
      <c r="Q178" s="154"/>
      <c r="R178" s="154"/>
      <c r="S178" s="154"/>
      <c r="T178" s="154"/>
      <c r="U178" s="154"/>
      <c r="V178" s="154"/>
      <c r="W178" s="154"/>
      <c r="X178" s="154"/>
      <c r="Y178" s="154"/>
      <c r="Z178" s="154"/>
      <c r="AA178" s="154"/>
      <c r="AB178" s="154"/>
      <c r="AC178" s="154"/>
      <c r="BG178" s="224"/>
    </row>
    <row r="179" spans="1:59" s="8" customFormat="1" x14ac:dyDescent="0.2">
      <c r="E179" s="83"/>
      <c r="F179" s="88"/>
      <c r="G179" s="88"/>
      <c r="H179" s="88"/>
      <c r="J179" s="88"/>
      <c r="K179" s="88"/>
      <c r="L179" s="88"/>
      <c r="M179" s="91"/>
      <c r="N179" s="91"/>
      <c r="O179" s="91"/>
      <c r="P179" s="9"/>
      <c r="Q179" s="154"/>
      <c r="R179" s="158"/>
      <c r="S179" s="154"/>
      <c r="T179" s="154"/>
      <c r="U179" s="154"/>
      <c r="V179" s="154"/>
      <c r="W179" s="154"/>
      <c r="X179" s="154"/>
      <c r="Y179" s="154"/>
      <c r="Z179" s="154"/>
      <c r="AA179" s="154"/>
      <c r="AB179" s="154"/>
      <c r="AC179" s="154"/>
      <c r="BG179" s="224"/>
    </row>
    <row r="180" spans="1:59" s="8" customFormat="1" x14ac:dyDescent="0.2">
      <c r="E180" s="83"/>
      <c r="F180" s="88"/>
      <c r="G180" s="88"/>
      <c r="H180" s="88"/>
      <c r="J180" s="96"/>
      <c r="K180" s="88"/>
      <c r="L180" s="9"/>
      <c r="M180" s="91"/>
      <c r="N180" s="91"/>
      <c r="O180" s="91"/>
      <c r="P180" s="9"/>
      <c r="Q180" s="154"/>
      <c r="R180" s="172"/>
      <c r="S180" s="154"/>
      <c r="T180" s="154"/>
      <c r="U180" s="154"/>
      <c r="V180" s="154"/>
      <c r="W180" s="154"/>
      <c r="X180" s="154"/>
      <c r="Y180" s="154"/>
      <c r="Z180" s="154"/>
      <c r="AA180" s="154"/>
      <c r="AB180" s="154"/>
      <c r="AC180" s="154"/>
      <c r="BG180" s="224"/>
    </row>
    <row r="181" spans="1:59" s="8" customFormat="1" x14ac:dyDescent="0.2">
      <c r="E181" s="83"/>
      <c r="F181" s="88"/>
      <c r="G181" s="88"/>
      <c r="H181" s="88"/>
      <c r="J181" s="96"/>
      <c r="K181" s="88"/>
      <c r="L181" s="9"/>
      <c r="M181" s="91"/>
      <c r="N181" s="91"/>
      <c r="O181" s="91"/>
      <c r="P181" s="9"/>
      <c r="Q181" s="154"/>
      <c r="R181" s="172"/>
      <c r="S181" s="154"/>
      <c r="T181" s="154"/>
      <c r="U181" s="154"/>
      <c r="V181" s="154"/>
      <c r="W181" s="154"/>
      <c r="X181" s="154"/>
      <c r="Y181" s="154"/>
      <c r="Z181" s="154"/>
      <c r="AA181" s="154"/>
      <c r="AB181" s="154"/>
      <c r="AC181" s="154"/>
      <c r="BG181" s="224"/>
    </row>
    <row r="182" spans="1:59" s="8" customFormat="1" x14ac:dyDescent="0.2">
      <c r="E182" s="83"/>
      <c r="F182" s="88"/>
      <c r="G182" s="88"/>
      <c r="H182" s="88"/>
      <c r="J182" s="96"/>
      <c r="K182" s="88"/>
      <c r="L182" s="9"/>
      <c r="M182" s="91"/>
      <c r="N182" s="91"/>
      <c r="O182" s="91"/>
      <c r="P182" s="9"/>
      <c r="Q182" s="154"/>
      <c r="R182" s="158"/>
      <c r="S182" s="154"/>
      <c r="T182" s="154"/>
      <c r="U182" s="154"/>
      <c r="V182" s="154"/>
      <c r="W182" s="154"/>
      <c r="X182" s="154"/>
      <c r="Y182" s="154"/>
      <c r="Z182" s="154"/>
      <c r="AA182" s="154"/>
      <c r="AB182" s="154"/>
      <c r="AC182" s="154"/>
      <c r="BG182" s="224"/>
    </row>
    <row r="183" spans="1:59" s="8" customFormat="1" x14ac:dyDescent="0.2">
      <c r="E183" s="83"/>
      <c r="F183" s="88"/>
      <c r="G183" s="88"/>
      <c r="H183" s="88"/>
      <c r="J183" s="96"/>
      <c r="K183" s="88"/>
      <c r="L183" s="9"/>
      <c r="M183" s="91"/>
      <c r="N183" s="91"/>
      <c r="O183" s="91"/>
      <c r="P183" s="9"/>
      <c r="Q183" s="154"/>
      <c r="R183" s="158"/>
      <c r="S183" s="154"/>
      <c r="T183" s="154"/>
      <c r="U183" s="154"/>
      <c r="V183" s="154"/>
      <c r="W183" s="154"/>
      <c r="X183" s="154"/>
      <c r="Y183" s="154"/>
      <c r="Z183" s="154"/>
      <c r="AA183" s="154"/>
      <c r="AB183" s="154"/>
      <c r="AC183" s="154"/>
      <c r="BG183" s="224"/>
    </row>
    <row r="184" spans="1:59" s="8" customFormat="1" x14ac:dyDescent="0.2">
      <c r="E184" s="83"/>
      <c r="F184" s="88"/>
      <c r="G184" s="88"/>
      <c r="H184" s="88"/>
      <c r="J184" s="96"/>
      <c r="K184" s="88"/>
      <c r="L184" s="9"/>
      <c r="M184" s="91"/>
      <c r="N184" s="91"/>
      <c r="O184" s="91"/>
      <c r="P184" s="9"/>
      <c r="Q184" s="154"/>
      <c r="R184" s="158"/>
      <c r="S184" s="154"/>
      <c r="T184" s="154"/>
      <c r="U184" s="154"/>
      <c r="V184" s="154"/>
      <c r="W184" s="154"/>
      <c r="X184" s="154"/>
      <c r="Y184" s="154"/>
      <c r="Z184" s="154"/>
      <c r="AA184" s="154"/>
      <c r="AB184" s="154"/>
      <c r="AC184" s="154"/>
      <c r="BG184" s="224"/>
    </row>
    <row r="185" spans="1:59" s="8" customFormat="1" x14ac:dyDescent="0.2">
      <c r="E185" s="83"/>
      <c r="F185" s="88"/>
      <c r="G185" s="88"/>
      <c r="H185" s="88"/>
      <c r="J185" s="96"/>
      <c r="K185" s="88"/>
      <c r="L185" s="9"/>
      <c r="M185" s="91"/>
      <c r="N185" s="91"/>
      <c r="O185" s="91"/>
      <c r="Q185" s="154"/>
      <c r="R185" s="154"/>
      <c r="S185" s="154"/>
      <c r="T185" s="154"/>
      <c r="U185" s="154"/>
      <c r="V185" s="154"/>
      <c r="W185" s="154"/>
      <c r="X185" s="154"/>
      <c r="Y185" s="154"/>
      <c r="Z185" s="154"/>
      <c r="AA185" s="154"/>
      <c r="AB185" s="154"/>
      <c r="AC185" s="154"/>
      <c r="BG185" s="224"/>
    </row>
    <row r="186" spans="1:59" s="8" customFormat="1" x14ac:dyDescent="0.2">
      <c r="E186" s="83"/>
      <c r="F186" s="88"/>
      <c r="G186" s="88"/>
      <c r="H186" s="88"/>
      <c r="J186" s="96"/>
      <c r="K186" s="88"/>
      <c r="L186" s="9"/>
      <c r="M186" s="91"/>
      <c r="N186" s="91"/>
      <c r="O186" s="91"/>
      <c r="Q186" s="154"/>
      <c r="R186" s="154"/>
      <c r="S186" s="154"/>
      <c r="T186" s="154"/>
      <c r="U186" s="154"/>
      <c r="V186" s="154"/>
      <c r="W186" s="154"/>
      <c r="X186" s="154"/>
      <c r="Y186" s="154"/>
      <c r="Z186" s="154"/>
      <c r="AA186" s="154"/>
      <c r="AB186" s="154"/>
      <c r="AC186" s="154"/>
      <c r="BG186" s="224"/>
    </row>
    <row r="187" spans="1:59" s="8" customFormat="1" x14ac:dyDescent="0.2">
      <c r="E187" s="83"/>
      <c r="F187" s="88"/>
      <c r="G187" s="88"/>
      <c r="H187" s="88"/>
      <c r="J187" s="96"/>
      <c r="K187" s="88"/>
      <c r="L187" s="9"/>
      <c r="M187" s="91"/>
      <c r="N187" s="91"/>
      <c r="O187" s="91"/>
      <c r="Q187" s="154"/>
      <c r="R187" s="154"/>
      <c r="S187" s="154"/>
      <c r="T187" s="154"/>
      <c r="U187" s="154"/>
      <c r="V187" s="154"/>
      <c r="W187" s="154"/>
      <c r="X187" s="154"/>
      <c r="Y187" s="154"/>
      <c r="Z187" s="154"/>
      <c r="AA187" s="154"/>
      <c r="AB187" s="154"/>
      <c r="AC187" s="154"/>
      <c r="BG187" s="224"/>
    </row>
    <row r="188" spans="1:59" s="8" customFormat="1" x14ac:dyDescent="0.2">
      <c r="E188" s="83"/>
      <c r="F188" s="88"/>
      <c r="G188" s="88"/>
      <c r="H188" s="88"/>
      <c r="J188" s="96"/>
      <c r="K188" s="88"/>
      <c r="L188" s="9"/>
      <c r="M188" s="91"/>
      <c r="N188" s="91"/>
      <c r="O188" s="91"/>
      <c r="Q188" s="154"/>
      <c r="R188" s="154"/>
      <c r="S188" s="154"/>
      <c r="T188" s="154"/>
      <c r="U188" s="154"/>
      <c r="V188" s="154"/>
      <c r="W188" s="154"/>
      <c r="X188" s="154"/>
      <c r="Y188" s="154"/>
      <c r="Z188" s="154"/>
      <c r="AA188" s="154"/>
      <c r="AB188" s="154"/>
      <c r="AC188" s="154"/>
      <c r="BG188" s="224"/>
    </row>
    <row r="189" spans="1:59" s="8" customFormat="1" x14ac:dyDescent="0.2">
      <c r="E189" s="83"/>
      <c r="F189" s="88"/>
      <c r="G189" s="88"/>
      <c r="H189" s="88"/>
      <c r="J189" s="96"/>
      <c r="K189" s="88"/>
      <c r="L189" s="9"/>
      <c r="M189" s="91"/>
      <c r="N189" s="91"/>
      <c r="O189" s="91"/>
      <c r="Q189" s="154"/>
      <c r="R189" s="154"/>
      <c r="S189" s="154"/>
      <c r="T189" s="154"/>
      <c r="U189" s="154"/>
      <c r="V189" s="154"/>
      <c r="W189" s="154"/>
      <c r="X189" s="154"/>
      <c r="Y189" s="154"/>
      <c r="Z189" s="154"/>
      <c r="AA189" s="154"/>
      <c r="AB189" s="154"/>
      <c r="AC189" s="154"/>
      <c r="BG189" s="224"/>
    </row>
    <row r="190" spans="1:59" s="8" customFormat="1" x14ac:dyDescent="0.2">
      <c r="E190" s="83"/>
      <c r="F190" s="88"/>
      <c r="G190" s="88"/>
      <c r="H190" s="88"/>
      <c r="J190" s="96"/>
      <c r="K190" s="88"/>
      <c r="L190" s="9"/>
      <c r="M190" s="91"/>
      <c r="N190" s="91"/>
      <c r="O190" s="91"/>
      <c r="Q190" s="154"/>
      <c r="R190" s="154"/>
      <c r="S190" s="154"/>
      <c r="T190" s="154"/>
      <c r="U190" s="154"/>
      <c r="V190" s="154"/>
      <c r="W190" s="154"/>
      <c r="X190" s="154"/>
      <c r="Y190" s="154"/>
      <c r="Z190" s="154"/>
      <c r="AA190" s="154"/>
      <c r="AB190" s="154"/>
      <c r="AC190" s="154"/>
      <c r="BG190" s="224"/>
    </row>
    <row r="191" spans="1:59" s="8" customFormat="1" x14ac:dyDescent="0.2">
      <c r="E191" s="83"/>
      <c r="F191" s="88"/>
      <c r="G191" s="88"/>
      <c r="H191" s="88"/>
      <c r="J191" s="96"/>
      <c r="K191" s="88"/>
      <c r="L191" s="9"/>
      <c r="M191" s="91"/>
      <c r="N191" s="91"/>
      <c r="O191" s="91"/>
      <c r="Q191" s="154"/>
      <c r="R191" s="154"/>
      <c r="S191" s="154"/>
      <c r="T191" s="154"/>
      <c r="U191" s="154"/>
      <c r="V191" s="154"/>
      <c r="W191" s="154"/>
      <c r="X191" s="154"/>
      <c r="Y191" s="154"/>
      <c r="Z191" s="154"/>
      <c r="AA191" s="154"/>
      <c r="AB191" s="154"/>
      <c r="AC191" s="154"/>
      <c r="BG191" s="224"/>
    </row>
    <row r="192" spans="1:59" s="8" customFormat="1" x14ac:dyDescent="0.2">
      <c r="E192" s="83"/>
      <c r="F192" s="88"/>
      <c r="G192" s="88"/>
      <c r="H192" s="88"/>
      <c r="J192" s="96"/>
      <c r="K192" s="88"/>
      <c r="L192" s="9"/>
      <c r="M192" s="91"/>
      <c r="N192" s="91"/>
      <c r="O192" s="91"/>
      <c r="Q192" s="154"/>
      <c r="R192" s="154"/>
      <c r="S192" s="154"/>
      <c r="T192" s="154"/>
      <c r="U192" s="154"/>
      <c r="V192" s="154"/>
      <c r="W192" s="154"/>
      <c r="X192" s="154"/>
      <c r="Y192" s="154"/>
      <c r="Z192" s="154"/>
      <c r="AA192" s="154"/>
      <c r="AB192" s="154"/>
      <c r="AC192" s="154"/>
      <c r="BG192" s="224"/>
    </row>
    <row r="193" spans="1:59" s="8" customFormat="1" x14ac:dyDescent="0.2">
      <c r="E193" s="83"/>
      <c r="F193" s="88"/>
      <c r="G193" s="88"/>
      <c r="H193" s="88"/>
      <c r="J193" s="96"/>
      <c r="K193" s="88"/>
      <c r="L193" s="9"/>
      <c r="M193" s="91"/>
      <c r="N193" s="91"/>
      <c r="O193" s="91"/>
      <c r="P193" s="91"/>
      <c r="Q193" s="172"/>
      <c r="R193" s="172"/>
      <c r="S193" s="172"/>
      <c r="T193" s="172"/>
      <c r="U193" s="172"/>
      <c r="V193" s="154"/>
      <c r="W193" s="154"/>
      <c r="X193" s="172"/>
      <c r="Y193" s="172"/>
      <c r="Z193" s="154"/>
      <c r="AA193" s="154"/>
      <c r="AB193" s="154"/>
      <c r="AC193" s="154"/>
      <c r="BG193" s="224"/>
    </row>
    <row r="194" spans="1:59" s="8" customFormat="1" x14ac:dyDescent="0.2">
      <c r="E194" s="83"/>
      <c r="F194" s="88"/>
      <c r="G194" s="88"/>
      <c r="H194" s="88"/>
      <c r="J194" s="96"/>
      <c r="K194" s="88"/>
      <c r="L194" s="9"/>
      <c r="M194" s="91"/>
      <c r="N194" s="91"/>
      <c r="O194" s="91"/>
      <c r="P194" s="91"/>
      <c r="Q194" s="172"/>
      <c r="R194" s="172"/>
      <c r="S194" s="172"/>
      <c r="T194" s="172"/>
      <c r="U194" s="172"/>
      <c r="V194" s="154"/>
      <c r="W194" s="154"/>
      <c r="X194" s="172"/>
      <c r="Y194" s="172"/>
      <c r="Z194" s="154"/>
      <c r="AA194" s="154"/>
      <c r="AB194" s="154"/>
      <c r="AC194" s="154"/>
      <c r="BG194" s="224"/>
    </row>
    <row r="195" spans="1:59" s="8" customFormat="1" x14ac:dyDescent="0.2">
      <c r="E195" s="83"/>
      <c r="F195" s="88"/>
      <c r="G195" s="88"/>
      <c r="H195" s="88"/>
      <c r="J195" s="96"/>
      <c r="K195" s="88"/>
      <c r="L195" s="9"/>
      <c r="M195" s="91"/>
      <c r="N195" s="91"/>
      <c r="O195" s="91"/>
      <c r="P195" s="91"/>
      <c r="Q195" s="172"/>
      <c r="R195" s="172"/>
      <c r="S195" s="172"/>
      <c r="T195" s="172"/>
      <c r="U195" s="172"/>
      <c r="V195" s="154"/>
      <c r="W195" s="154"/>
      <c r="X195" s="172"/>
      <c r="Y195" s="172"/>
      <c r="Z195" s="154"/>
      <c r="AA195" s="154"/>
      <c r="AB195" s="154"/>
      <c r="AC195" s="154"/>
      <c r="BG195" s="224"/>
    </row>
    <row r="196" spans="1:59" s="8" customFormat="1" x14ac:dyDescent="0.2">
      <c r="D196" s="224"/>
      <c r="E196" s="3"/>
      <c r="F196" s="88"/>
      <c r="G196" s="88"/>
      <c r="H196" s="88"/>
      <c r="J196" s="96"/>
      <c r="K196" s="88"/>
      <c r="L196" s="9"/>
      <c r="M196" s="91"/>
      <c r="N196" s="91"/>
      <c r="O196" s="91"/>
      <c r="P196" s="91"/>
      <c r="Q196" s="172"/>
      <c r="R196" s="172"/>
      <c r="S196" s="172"/>
      <c r="T196" s="172"/>
      <c r="U196" s="172"/>
      <c r="V196" s="154"/>
      <c r="W196" s="154"/>
      <c r="X196" s="172"/>
      <c r="Y196" s="172"/>
      <c r="Z196" s="154"/>
      <c r="AA196" s="154"/>
      <c r="AB196" s="154"/>
      <c r="AC196" s="154"/>
      <c r="BG196" s="224"/>
    </row>
    <row r="197" spans="1:59" s="8" customFormat="1" x14ac:dyDescent="0.2">
      <c r="D197" s="224"/>
      <c r="E197" s="3"/>
      <c r="F197" s="88"/>
      <c r="G197" s="88"/>
      <c r="H197" s="88"/>
      <c r="J197" s="96"/>
      <c r="K197" s="88"/>
      <c r="L197" s="9"/>
      <c r="M197" s="91"/>
      <c r="N197" s="91"/>
      <c r="O197" s="91"/>
      <c r="P197" s="91"/>
      <c r="Q197" s="172"/>
      <c r="R197" s="172"/>
      <c r="S197" s="172"/>
      <c r="T197" s="172"/>
      <c r="U197" s="172"/>
      <c r="V197" s="154"/>
      <c r="W197" s="154"/>
      <c r="X197" s="172"/>
      <c r="Y197" s="172"/>
      <c r="Z197" s="154"/>
      <c r="AA197" s="154"/>
      <c r="AB197" s="154"/>
      <c r="AC197" s="154"/>
      <c r="BG197" s="224"/>
    </row>
    <row r="198" spans="1:59" s="91" customFormat="1" x14ac:dyDescent="0.2">
      <c r="A198" s="8"/>
      <c r="B198" s="8"/>
      <c r="C198" s="8"/>
      <c r="D198" s="224"/>
      <c r="E198" s="3"/>
      <c r="F198" s="88"/>
      <c r="G198" s="88"/>
      <c r="H198" s="88"/>
      <c r="I198" s="8"/>
      <c r="J198" s="96"/>
      <c r="K198" s="88"/>
      <c r="L198" s="9"/>
      <c r="Q198" s="172"/>
      <c r="R198" s="172"/>
      <c r="S198" s="172"/>
      <c r="T198" s="172"/>
      <c r="U198" s="172"/>
      <c r="V198" s="172"/>
      <c r="W198" s="172"/>
      <c r="X198" s="172"/>
      <c r="Y198" s="172"/>
      <c r="Z198" s="172"/>
      <c r="AA198" s="172"/>
      <c r="AB198" s="172"/>
      <c r="AC198" s="172"/>
    </row>
    <row r="199" spans="1:59" s="91" customFormat="1" x14ac:dyDescent="0.2">
      <c r="A199" s="8"/>
      <c r="B199" s="8"/>
      <c r="C199" s="8"/>
      <c r="D199" s="224"/>
      <c r="E199" s="3"/>
      <c r="F199" s="88"/>
      <c r="G199" s="88"/>
      <c r="H199" s="88"/>
      <c r="I199" s="8"/>
      <c r="J199" s="96"/>
      <c r="K199" s="88"/>
      <c r="L199" s="9"/>
      <c r="Q199" s="172"/>
      <c r="R199" s="172"/>
      <c r="S199" s="172"/>
      <c r="T199" s="172"/>
      <c r="U199" s="172"/>
      <c r="V199" s="172"/>
      <c r="W199" s="172"/>
      <c r="X199" s="172"/>
      <c r="Y199" s="172"/>
      <c r="Z199" s="172"/>
      <c r="AA199" s="172"/>
      <c r="AB199" s="172"/>
      <c r="AC199" s="172"/>
    </row>
    <row r="200" spans="1:59" s="91" customFormat="1" x14ac:dyDescent="0.2">
      <c r="A200" s="8"/>
      <c r="B200" s="8"/>
      <c r="C200" s="8"/>
      <c r="D200" s="224"/>
      <c r="E200" s="3"/>
      <c r="F200" s="88"/>
      <c r="G200" s="88"/>
      <c r="H200" s="88"/>
      <c r="I200" s="224"/>
      <c r="J200" s="96"/>
      <c r="K200" s="88"/>
      <c r="L200" s="9"/>
      <c r="M200" s="92"/>
      <c r="N200" s="92"/>
      <c r="O200" s="92"/>
      <c r="Q200" s="172"/>
      <c r="R200" s="172"/>
      <c r="S200" s="172"/>
      <c r="T200" s="172"/>
      <c r="U200" s="172"/>
      <c r="V200" s="172"/>
      <c r="W200" s="172"/>
      <c r="X200" s="172"/>
      <c r="Y200" s="172"/>
      <c r="Z200" s="172"/>
      <c r="AA200" s="172"/>
      <c r="AB200" s="172"/>
      <c r="AC200" s="172"/>
    </row>
    <row r="201" spans="1:59" s="91" customFormat="1" x14ac:dyDescent="0.2">
      <c r="A201" s="224"/>
      <c r="B201" s="8"/>
      <c r="C201" s="224"/>
      <c r="D201" s="224"/>
      <c r="E201" s="3"/>
      <c r="F201" s="88"/>
      <c r="G201" s="88"/>
      <c r="H201" s="88"/>
      <c r="I201" s="224"/>
      <c r="J201" s="96"/>
      <c r="K201" s="88"/>
      <c r="L201" s="9"/>
      <c r="M201" s="88"/>
      <c r="N201" s="88"/>
      <c r="O201" s="88"/>
      <c r="Q201" s="172"/>
      <c r="R201" s="172"/>
      <c r="S201" s="172"/>
      <c r="T201" s="172"/>
      <c r="U201" s="172"/>
      <c r="V201" s="172"/>
      <c r="W201" s="172"/>
      <c r="X201" s="172"/>
      <c r="Y201" s="172"/>
      <c r="Z201" s="172"/>
      <c r="AA201" s="172"/>
      <c r="AB201" s="172"/>
      <c r="AC201" s="172"/>
    </row>
    <row r="202" spans="1:59" s="91" customFormat="1" x14ac:dyDescent="0.2">
      <c r="A202" s="224"/>
      <c r="B202" s="8"/>
      <c r="C202" s="224"/>
      <c r="D202" s="224"/>
      <c r="E202" s="3"/>
      <c r="F202" s="88"/>
      <c r="G202" s="88"/>
      <c r="H202" s="88"/>
      <c r="I202" s="224"/>
      <c r="J202" s="96"/>
      <c r="K202" s="88"/>
      <c r="L202" s="9"/>
      <c r="M202" s="88"/>
      <c r="N202" s="88"/>
      <c r="O202" s="88"/>
      <c r="Q202" s="172"/>
      <c r="R202" s="172"/>
      <c r="S202" s="172"/>
      <c r="T202" s="172"/>
      <c r="U202" s="172"/>
      <c r="V202" s="172"/>
      <c r="W202" s="172"/>
      <c r="X202" s="172"/>
      <c r="Y202" s="172"/>
      <c r="Z202" s="172"/>
      <c r="AA202" s="172"/>
      <c r="AB202" s="172"/>
      <c r="AC202" s="172"/>
    </row>
    <row r="203" spans="1:59" s="91" customFormat="1" x14ac:dyDescent="0.2">
      <c r="A203" s="224"/>
      <c r="B203" s="8"/>
      <c r="C203" s="224"/>
      <c r="D203" s="224"/>
      <c r="E203" s="3"/>
      <c r="F203" s="88"/>
      <c r="G203" s="88"/>
      <c r="H203" s="88"/>
      <c r="I203" s="224"/>
      <c r="J203" s="96"/>
      <c r="K203" s="88"/>
      <c r="L203" s="9"/>
      <c r="M203" s="88"/>
      <c r="N203" s="88"/>
      <c r="O203" s="88"/>
      <c r="Q203" s="172"/>
      <c r="R203" s="172"/>
      <c r="S203" s="172"/>
      <c r="T203" s="172"/>
      <c r="U203" s="172"/>
      <c r="V203" s="172"/>
      <c r="W203" s="172"/>
      <c r="X203" s="172"/>
      <c r="Y203" s="172"/>
      <c r="Z203" s="172"/>
      <c r="AA203" s="172"/>
      <c r="AB203" s="172"/>
      <c r="AC203" s="172"/>
    </row>
    <row r="204" spans="1:59" s="91" customFormat="1" x14ac:dyDescent="0.2">
      <c r="A204" s="224"/>
      <c r="B204" s="8"/>
      <c r="C204" s="224"/>
      <c r="D204" s="224"/>
      <c r="E204" s="3"/>
      <c r="F204" s="88"/>
      <c r="G204" s="88"/>
      <c r="H204" s="88"/>
      <c r="I204" s="224"/>
      <c r="J204" s="96"/>
      <c r="K204" s="1"/>
      <c r="L204" s="9"/>
      <c r="M204" s="88"/>
      <c r="N204" s="88"/>
      <c r="O204" s="88"/>
      <c r="Q204" s="172"/>
      <c r="R204" s="172"/>
      <c r="S204" s="172"/>
      <c r="T204" s="172"/>
      <c r="U204" s="172"/>
      <c r="V204" s="172"/>
      <c r="W204" s="172"/>
      <c r="X204" s="172"/>
      <c r="Y204" s="172"/>
      <c r="Z204" s="172"/>
      <c r="AA204" s="172"/>
      <c r="AB204" s="172"/>
      <c r="AC204" s="172"/>
    </row>
    <row r="205" spans="1:59" s="91" customFormat="1" x14ac:dyDescent="0.2">
      <c r="A205" s="224"/>
      <c r="B205" s="8"/>
      <c r="C205" s="224"/>
      <c r="D205" s="224"/>
      <c r="E205" s="3"/>
      <c r="F205" s="88"/>
      <c r="G205" s="88"/>
      <c r="H205" s="88"/>
      <c r="I205" s="224"/>
      <c r="J205" s="96"/>
      <c r="K205" s="1"/>
      <c r="L205" s="9"/>
      <c r="M205" s="88"/>
      <c r="N205" s="88"/>
      <c r="O205" s="88"/>
      <c r="Q205" s="172"/>
      <c r="R205" s="172"/>
      <c r="S205" s="172"/>
      <c r="T205" s="172"/>
      <c r="U205" s="172"/>
      <c r="V205" s="172"/>
      <c r="W205" s="172"/>
      <c r="X205" s="172"/>
      <c r="Y205" s="172"/>
      <c r="Z205" s="172"/>
      <c r="AA205" s="172"/>
      <c r="AB205" s="172"/>
      <c r="AC205" s="172"/>
    </row>
    <row r="206" spans="1:59" s="91" customFormat="1" x14ac:dyDescent="0.2">
      <c r="A206" s="224"/>
      <c r="B206" s="8"/>
      <c r="C206" s="224"/>
      <c r="D206" s="224"/>
      <c r="E206" s="3"/>
      <c r="F206" s="88"/>
      <c r="G206" s="88"/>
      <c r="H206" s="88"/>
      <c r="I206" s="224"/>
      <c r="J206" s="73"/>
      <c r="K206" s="1"/>
      <c r="L206" s="9"/>
      <c r="M206" s="88"/>
      <c r="N206" s="88"/>
      <c r="O206" s="88"/>
      <c r="Q206" s="172"/>
      <c r="R206" s="172"/>
      <c r="S206" s="172"/>
      <c r="T206" s="172"/>
      <c r="U206" s="172"/>
      <c r="V206" s="172"/>
      <c r="W206" s="172"/>
      <c r="X206" s="172"/>
      <c r="Y206" s="172"/>
      <c r="Z206" s="172"/>
      <c r="AA206" s="172"/>
      <c r="AB206" s="172"/>
      <c r="AC206" s="172"/>
    </row>
    <row r="207" spans="1:59" s="91" customFormat="1" x14ac:dyDescent="0.2">
      <c r="A207" s="224"/>
      <c r="B207" s="8"/>
      <c r="C207" s="224"/>
      <c r="D207" s="224"/>
      <c r="E207" s="3"/>
      <c r="F207" s="88"/>
      <c r="G207" s="88"/>
      <c r="H207" s="88"/>
      <c r="I207" s="224"/>
      <c r="J207" s="73"/>
      <c r="K207" s="1"/>
      <c r="L207" s="9"/>
      <c r="M207" s="88"/>
      <c r="N207" s="88"/>
      <c r="O207" s="88"/>
      <c r="Q207" s="172"/>
      <c r="R207" s="172"/>
      <c r="S207" s="172"/>
      <c r="T207" s="172"/>
      <c r="U207" s="172"/>
      <c r="V207" s="172"/>
      <c r="W207" s="172"/>
      <c r="X207" s="172"/>
      <c r="Y207" s="172"/>
      <c r="Z207" s="172"/>
      <c r="AA207" s="172"/>
      <c r="AB207" s="172"/>
      <c r="AC207" s="172"/>
    </row>
    <row r="208" spans="1:59" s="91" customFormat="1" x14ac:dyDescent="0.2">
      <c r="A208" s="224"/>
      <c r="B208" s="8"/>
      <c r="C208" s="224"/>
      <c r="D208" s="224"/>
      <c r="E208" s="3"/>
      <c r="F208" s="88"/>
      <c r="G208" s="88"/>
      <c r="H208" s="88"/>
      <c r="I208" s="224"/>
      <c r="J208" s="73"/>
      <c r="K208" s="1"/>
      <c r="L208" s="9"/>
      <c r="M208" s="88"/>
      <c r="N208" s="88"/>
      <c r="O208" s="88"/>
      <c r="Q208" s="172"/>
      <c r="R208" s="172"/>
      <c r="S208" s="172"/>
      <c r="T208" s="172"/>
      <c r="U208" s="172"/>
      <c r="V208" s="172"/>
      <c r="W208" s="172"/>
      <c r="X208" s="172"/>
      <c r="Y208" s="172"/>
      <c r="Z208" s="172"/>
      <c r="AA208" s="172"/>
      <c r="AB208" s="172"/>
      <c r="AC208" s="172"/>
    </row>
    <row r="209" spans="1:58" s="91" customFormat="1" x14ac:dyDescent="0.2">
      <c r="A209" s="224"/>
      <c r="B209" s="8"/>
      <c r="C209" s="224"/>
      <c r="D209" s="224"/>
      <c r="E209" s="3"/>
      <c r="F209" s="88"/>
      <c r="G209" s="88"/>
      <c r="H209" s="88"/>
      <c r="I209" s="224"/>
      <c r="J209" s="73"/>
      <c r="K209" s="1"/>
      <c r="L209" s="9"/>
      <c r="M209" s="88"/>
      <c r="N209" s="88"/>
      <c r="O209" s="88"/>
      <c r="Q209" s="172"/>
      <c r="R209" s="172"/>
      <c r="S209" s="172"/>
      <c r="T209" s="172"/>
      <c r="U209" s="172"/>
      <c r="V209" s="172"/>
      <c r="W209" s="172"/>
      <c r="X209" s="172"/>
      <c r="Y209" s="172"/>
      <c r="Z209" s="172"/>
      <c r="AA209" s="172"/>
      <c r="AB209" s="172"/>
      <c r="AC209" s="172"/>
    </row>
    <row r="210" spans="1:58" s="74" customFormat="1" x14ac:dyDescent="0.2">
      <c r="A210" s="224"/>
      <c r="B210" s="224"/>
      <c r="C210" s="224"/>
      <c r="D210" s="224"/>
      <c r="E210" s="3"/>
      <c r="F210" s="1"/>
      <c r="G210" s="1"/>
      <c r="H210" s="1"/>
      <c r="I210" s="224"/>
      <c r="J210" s="73"/>
      <c r="K210" s="1"/>
      <c r="L210" s="2"/>
      <c r="M210" s="224"/>
      <c r="N210" s="224"/>
      <c r="O210" s="224"/>
      <c r="Q210" s="173"/>
      <c r="R210" s="173"/>
      <c r="S210" s="173"/>
      <c r="T210" s="173"/>
      <c r="U210" s="173"/>
      <c r="V210" s="172"/>
      <c r="W210" s="172"/>
      <c r="X210" s="173"/>
      <c r="Y210" s="173"/>
      <c r="Z210" s="172"/>
      <c r="AA210" s="172"/>
      <c r="AB210" s="172"/>
      <c r="AC210" s="172"/>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row>
    <row r="211" spans="1:58" s="74" customFormat="1" x14ac:dyDescent="0.2">
      <c r="A211" s="224"/>
      <c r="B211" s="224"/>
      <c r="C211" s="224"/>
      <c r="D211" s="224"/>
      <c r="E211" s="3"/>
      <c r="F211" s="1"/>
      <c r="G211" s="1"/>
      <c r="H211" s="1"/>
      <c r="I211" s="224"/>
      <c r="J211" s="73"/>
      <c r="K211" s="1"/>
      <c r="L211" s="2"/>
      <c r="M211" s="224"/>
      <c r="N211" s="224"/>
      <c r="O211" s="224"/>
      <c r="P211" s="4"/>
      <c r="Q211" s="173"/>
      <c r="R211" s="173"/>
      <c r="S211" s="173"/>
      <c r="T211" s="173"/>
      <c r="U211" s="173"/>
      <c r="V211" s="172"/>
      <c r="W211" s="172"/>
      <c r="X211" s="173"/>
      <c r="Y211" s="173"/>
      <c r="Z211" s="172"/>
      <c r="AA211" s="172"/>
      <c r="AB211" s="172"/>
      <c r="AC211" s="172"/>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row>
    <row r="212" spans="1:58" s="74" customFormat="1" x14ac:dyDescent="0.2">
      <c r="A212" s="224"/>
      <c r="B212" s="224"/>
      <c r="C212" s="224"/>
      <c r="D212" s="224"/>
      <c r="E212" s="3"/>
      <c r="F212" s="1"/>
      <c r="G212" s="1"/>
      <c r="H212" s="1"/>
      <c r="I212" s="224"/>
      <c r="J212" s="73"/>
      <c r="K212" s="1"/>
      <c r="L212" s="2"/>
      <c r="M212" s="224"/>
      <c r="N212" s="224"/>
      <c r="O212" s="224"/>
      <c r="P212" s="4"/>
      <c r="Q212" s="173"/>
      <c r="R212" s="173"/>
      <c r="S212" s="173"/>
      <c r="T212" s="173"/>
      <c r="U212" s="173"/>
      <c r="V212" s="172"/>
      <c r="W212" s="172"/>
      <c r="X212" s="173"/>
      <c r="Y212" s="173"/>
      <c r="Z212" s="172"/>
      <c r="AA212" s="172"/>
      <c r="AB212" s="172"/>
      <c r="AC212" s="172"/>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row>
    <row r="213" spans="1:58" s="74" customFormat="1" x14ac:dyDescent="0.2">
      <c r="A213" s="224"/>
      <c r="B213" s="224"/>
      <c r="C213" s="224"/>
      <c r="D213" s="224"/>
      <c r="E213" s="3"/>
      <c r="F213" s="1"/>
      <c r="G213" s="1"/>
      <c r="H213" s="1"/>
      <c r="I213" s="224"/>
      <c r="J213" s="73"/>
      <c r="K213" s="1"/>
      <c r="L213" s="2"/>
      <c r="M213" s="224"/>
      <c r="N213" s="224"/>
      <c r="O213" s="224"/>
      <c r="P213" s="4"/>
      <c r="Q213" s="173"/>
      <c r="R213" s="173"/>
      <c r="S213" s="173"/>
      <c r="T213" s="173"/>
      <c r="U213" s="173"/>
      <c r="V213" s="172"/>
      <c r="W213" s="172"/>
      <c r="X213" s="173"/>
      <c r="Y213" s="173"/>
      <c r="Z213" s="172"/>
      <c r="AA213" s="172"/>
      <c r="AB213" s="172"/>
      <c r="AC213" s="172"/>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row>
    <row r="214" spans="1:58" s="74" customFormat="1" x14ac:dyDescent="0.2">
      <c r="A214" s="224"/>
      <c r="B214" s="224"/>
      <c r="C214" s="224"/>
      <c r="D214" s="224"/>
      <c r="E214" s="3"/>
      <c r="F214" s="1"/>
      <c r="G214" s="1"/>
      <c r="H214" s="1"/>
      <c r="I214" s="224"/>
      <c r="J214" s="73"/>
      <c r="K214" s="1"/>
      <c r="L214" s="1"/>
      <c r="M214" s="1"/>
      <c r="N214" s="1"/>
      <c r="O214" s="3"/>
      <c r="P214" s="224"/>
      <c r="Q214" s="173"/>
      <c r="R214" s="173"/>
      <c r="S214" s="173"/>
      <c r="T214" s="173"/>
      <c r="U214" s="173"/>
      <c r="V214" s="172"/>
      <c r="W214" s="172"/>
      <c r="X214" s="173"/>
      <c r="Y214" s="173"/>
      <c r="Z214" s="172"/>
      <c r="AA214" s="172"/>
      <c r="AB214" s="172"/>
      <c r="AC214" s="172"/>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row>
    <row r="215" spans="1:58" s="74" customFormat="1" x14ac:dyDescent="0.2">
      <c r="A215" s="224"/>
      <c r="B215" s="224"/>
      <c r="C215" s="224"/>
      <c r="D215" s="224"/>
      <c r="E215" s="3"/>
      <c r="F215" s="1"/>
      <c r="G215" s="1"/>
      <c r="H215" s="1"/>
      <c r="I215" s="224"/>
      <c r="J215" s="73"/>
      <c r="K215" s="1"/>
      <c r="L215" s="1"/>
      <c r="M215" s="1"/>
      <c r="N215" s="1"/>
      <c r="O215" s="3"/>
      <c r="P215" s="224"/>
      <c r="Q215" s="153"/>
      <c r="R215" s="153"/>
      <c r="S215" s="153"/>
      <c r="T215" s="153"/>
      <c r="U215" s="153"/>
      <c r="V215" s="172"/>
      <c r="W215" s="172"/>
      <c r="X215" s="153"/>
      <c r="Y215" s="153"/>
      <c r="Z215" s="172"/>
      <c r="AA215" s="172"/>
      <c r="AB215" s="172"/>
      <c r="AC215" s="172"/>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row>
    <row r="216" spans="1:58" s="74" customFormat="1" x14ac:dyDescent="0.2">
      <c r="A216" s="224"/>
      <c r="B216" s="224"/>
      <c r="C216" s="224"/>
      <c r="D216" s="224"/>
      <c r="E216" s="3"/>
      <c r="F216" s="1"/>
      <c r="G216" s="1"/>
      <c r="H216" s="1"/>
      <c r="I216" s="224"/>
      <c r="J216" s="73"/>
      <c r="K216" s="1"/>
      <c r="L216" s="1"/>
      <c r="M216" s="1"/>
      <c r="N216" s="1"/>
      <c r="O216" s="3"/>
      <c r="P216" s="224"/>
      <c r="Q216" s="153"/>
      <c r="R216" s="153"/>
      <c r="S216" s="153"/>
      <c r="T216" s="153"/>
      <c r="U216" s="153"/>
      <c r="V216" s="172"/>
      <c r="W216" s="172"/>
      <c r="X216" s="153"/>
      <c r="Y216" s="153"/>
      <c r="Z216" s="172"/>
      <c r="AA216" s="172"/>
      <c r="AB216" s="172"/>
      <c r="AC216" s="172"/>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row>
    <row r="217" spans="1:58" s="74" customFormat="1" x14ac:dyDescent="0.2">
      <c r="A217" s="224"/>
      <c r="B217" s="224"/>
      <c r="C217" s="224"/>
      <c r="D217" s="224"/>
      <c r="E217" s="3"/>
      <c r="F217" s="1"/>
      <c r="G217" s="1"/>
      <c r="H217" s="1"/>
      <c r="I217" s="224"/>
      <c r="J217" s="73"/>
      <c r="K217" s="1"/>
      <c r="L217" s="1"/>
      <c r="M217" s="1"/>
      <c r="N217" s="1"/>
      <c r="O217" s="3"/>
      <c r="P217" s="224"/>
      <c r="Q217" s="153"/>
      <c r="R217" s="153"/>
      <c r="S217" s="153"/>
      <c r="T217" s="153"/>
      <c r="U217" s="153"/>
      <c r="V217" s="172"/>
      <c r="W217" s="172"/>
      <c r="X217" s="153"/>
      <c r="Y217" s="153"/>
      <c r="Z217" s="172"/>
      <c r="AA217" s="172"/>
      <c r="AB217" s="172"/>
      <c r="AC217" s="172"/>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row>
    <row r="218" spans="1:58" s="74" customFormat="1" x14ac:dyDescent="0.2">
      <c r="A218" s="224"/>
      <c r="B218" s="224"/>
      <c r="C218" s="224"/>
      <c r="D218" s="224"/>
      <c r="E218" s="3"/>
      <c r="F218" s="1"/>
      <c r="G218" s="1"/>
      <c r="H218" s="1"/>
      <c r="I218" s="224"/>
      <c r="J218" s="73"/>
      <c r="K218" s="1"/>
      <c r="L218" s="1"/>
      <c r="M218" s="1"/>
      <c r="N218" s="1"/>
      <c r="O218" s="3"/>
      <c r="P218" s="224"/>
      <c r="Q218" s="153"/>
      <c r="R218" s="153"/>
      <c r="S218" s="153"/>
      <c r="T218" s="153"/>
      <c r="U218" s="153"/>
      <c r="V218" s="172"/>
      <c r="W218" s="172"/>
      <c r="X218" s="153"/>
      <c r="Y218" s="153"/>
      <c r="Z218" s="172"/>
      <c r="AA218" s="172"/>
      <c r="AB218" s="172"/>
      <c r="AC218" s="172"/>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row>
    <row r="219" spans="1:58" x14ac:dyDescent="0.2">
      <c r="Z219" s="172"/>
      <c r="AA219" s="172"/>
    </row>
  </sheetData>
  <sheetProtection algorithmName="SHA-512" hashValue="hsenGwkSmx42HOisidmNjuu7GDdtUTpnb4Z6ekRZAUcniS4yKgHD2MpMkki375n8cidNSNJ4b3TW4nkRWDNfpQ==" saltValue="gGyhSFgeJ3pfj7zyxFgtVg==" spinCount="100000" sheet="1" selectLockedCells="1"/>
  <mergeCells count="2">
    <mergeCell ref="A1:D1"/>
    <mergeCell ref="A42:C42"/>
  </mergeCells>
  <dataValidations disablePrompts="1" count="10">
    <dataValidation type="list" allowBlank="1" showInputMessage="1" showErrorMessage="1" sqref="M30">
      <formula1>$A$93:$A$97</formula1>
    </dataValidation>
    <dataValidation type="list" allowBlank="1" showInputMessage="1" showErrorMessage="1" sqref="M34">
      <formula1>$A$107:$A$113</formula1>
    </dataValidation>
    <dataValidation type="list" allowBlank="1" showInputMessage="1" showErrorMessage="1" sqref="M32">
      <formula1>$A$100:$A$104</formula1>
    </dataValidation>
    <dataValidation type="list" allowBlank="1" showInputMessage="1" showErrorMessage="1" sqref="M19:M20">
      <formula1>$A$58:$A$66</formula1>
    </dataValidation>
    <dataValidation type="list" allowBlank="1" showInputMessage="1" showErrorMessage="1" sqref="M27:M28">
      <formula1>$A$87:$A$90</formula1>
    </dataValidation>
    <dataValidation type="list" allowBlank="1" showInputMessage="1" showErrorMessage="1" sqref="M24:M25">
      <formula1>$A$79:$A$84</formula1>
    </dataValidation>
    <dataValidation type="list" allowBlank="1" showInputMessage="1" showErrorMessage="1" sqref="M35 M23 M29 M31 M26">
      <formula1>$D$57:$D$66</formula1>
    </dataValidation>
    <dataValidation type="list" allowBlank="1" showInputMessage="1" showErrorMessage="1" sqref="M21:M22">
      <formula1>$A$69:$A$76</formula1>
    </dataValidation>
    <dataValidation type="list" allowBlank="1" showInputMessage="1" showErrorMessage="1" sqref="M17">
      <formula1>$A$44:$A$55</formula1>
    </dataValidation>
    <dataValidation type="list" allowBlank="1" showInputMessage="1" showErrorMessage="1" sqref="M106 M57:M58 O15:O37 M78 M68">
      <formula1>#REF!</formula1>
    </dataValidation>
  </dataValidations>
  <printOptions gridLines="1"/>
  <pageMargins left="0.7" right="0.7" top="0.75" bottom="0.75" header="0.3" footer="0.3"/>
  <pageSetup paperSize="3" scale="69" orientation="landscape" r:id="rId1"/>
  <headerFooter alignWithMargins="0">
    <oddFooter>&amp;F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G219"/>
  <sheetViews>
    <sheetView zoomScale="90" zoomScaleNormal="90" zoomScaleSheetLayoutView="100" workbookViewId="0">
      <pane xSplit="1" ySplit="13" topLeftCell="B114" activePane="bottomRight" state="frozen"/>
      <selection pane="topRight" activeCell="B1" sqref="B1"/>
      <selection pane="bottomLeft" activeCell="A14" sqref="A14"/>
      <selection pane="bottomRight" activeCell="B3" sqref="B3"/>
    </sheetView>
  </sheetViews>
  <sheetFormatPr defaultColWidth="9.140625" defaultRowHeight="12.75" x14ac:dyDescent="0.2"/>
  <cols>
    <col min="1" max="1" width="48.7109375" style="224" customWidth="1"/>
    <col min="2" max="3" width="17.140625" style="224" customWidth="1"/>
    <col min="4" max="4" width="15.5703125" style="224" customWidth="1"/>
    <col min="5" max="5" width="30.5703125" style="3" customWidth="1"/>
    <col min="6" max="6" width="15.5703125" style="1" customWidth="1"/>
    <col min="7" max="7" width="17.140625" style="1" customWidth="1"/>
    <col min="8" max="8" width="15.5703125" style="1" customWidth="1"/>
    <col min="9" max="9" width="15.5703125" style="224" customWidth="1"/>
    <col min="10" max="10" width="15.5703125" style="73" customWidth="1"/>
    <col min="11" max="12" width="15.5703125" style="1" customWidth="1"/>
    <col min="13" max="13" width="38.42578125" style="1" customWidth="1"/>
    <col min="14" max="14" width="13.28515625" style="1" customWidth="1"/>
    <col min="15" max="15" width="14.7109375" style="3" customWidth="1"/>
    <col min="16" max="16" width="6.140625" style="224" bestFit="1" customWidth="1"/>
    <col min="17" max="17" width="9.85546875" style="153" bestFit="1" customWidth="1"/>
    <col min="18" max="18" width="21.42578125" style="153" customWidth="1"/>
    <col min="19" max="19" width="13.5703125" style="153" customWidth="1"/>
    <col min="20" max="20" width="8.5703125" style="153" customWidth="1"/>
    <col min="21" max="21" width="11.140625" style="153" customWidth="1"/>
    <col min="22" max="22" width="22.140625" style="154" customWidth="1"/>
    <col min="23" max="23" width="20.42578125" style="154" customWidth="1"/>
    <col min="24" max="24" width="16.42578125" style="153" customWidth="1"/>
    <col min="25" max="25" width="8.28515625" style="153" bestFit="1" customWidth="1"/>
    <col min="26" max="26" width="11.85546875" style="154" customWidth="1"/>
    <col min="27" max="27" width="10.42578125" style="154" customWidth="1"/>
    <col min="28" max="28" width="16.85546875" style="154" customWidth="1"/>
    <col min="29" max="29" width="21.85546875" style="154" customWidth="1"/>
    <col min="30" max="31" width="9.140625" style="233"/>
    <col min="32" max="32" width="9.140625" style="8"/>
    <col min="33" max="33" width="19.5703125" style="8" customWidth="1"/>
    <col min="34" max="34" width="18.85546875" style="8" customWidth="1"/>
    <col min="35" max="35" width="15.5703125" style="8" customWidth="1"/>
    <col min="36" max="36" width="14.85546875" style="8" customWidth="1"/>
    <col min="37" max="58" width="9.140625" style="8"/>
    <col min="59" max="16384" width="9.140625" style="224"/>
  </cols>
  <sheetData>
    <row r="1" spans="1:59" ht="18.75" customHeight="1" x14ac:dyDescent="0.3">
      <c r="A1" s="339" t="s">
        <v>171</v>
      </c>
      <c r="B1" s="340"/>
      <c r="C1" s="340"/>
      <c r="D1" s="340"/>
    </row>
    <row r="2" spans="1:59" x14ac:dyDescent="0.2">
      <c r="A2" s="295" t="str">
        <f>'Project Info &amp; Summary'!I2</f>
        <v>v1.1 2018-10-31</v>
      </c>
      <c r="B2" s="75"/>
      <c r="C2" s="7"/>
      <c r="D2" s="76"/>
      <c r="E2" s="13"/>
      <c r="H2" s="224"/>
      <c r="I2" s="73"/>
      <c r="J2" s="1"/>
      <c r="N2" s="3"/>
      <c r="O2" s="224"/>
      <c r="BF2" s="224"/>
    </row>
    <row r="3" spans="1:59" ht="15" x14ac:dyDescent="0.25">
      <c r="A3" s="186" t="s">
        <v>96</v>
      </c>
      <c r="B3" s="228"/>
      <c r="C3" s="7"/>
      <c r="D3" s="76"/>
      <c r="E3" s="13"/>
      <c r="H3" s="224"/>
      <c r="I3" s="73"/>
      <c r="J3" s="1"/>
      <c r="N3" s="3"/>
      <c r="O3" s="224"/>
      <c r="BF3" s="224"/>
    </row>
    <row r="4" spans="1:59" s="98" customFormat="1" ht="18" x14ac:dyDescent="0.25">
      <c r="A4" s="234" t="s">
        <v>179</v>
      </c>
      <c r="B4" s="188"/>
      <c r="C4" s="235" t="s">
        <v>38</v>
      </c>
      <c r="D4" s="232" t="str">
        <f>IF(B4="","",B4*43560)</f>
        <v/>
      </c>
      <c r="E4" s="236" t="s">
        <v>40</v>
      </c>
      <c r="H4" s="187"/>
      <c r="I4" s="187"/>
      <c r="J4" s="97"/>
      <c r="K4" s="97"/>
      <c r="L4" s="97"/>
      <c r="M4" s="97"/>
      <c r="N4" s="100"/>
      <c r="Q4" s="155"/>
      <c r="R4" s="155"/>
      <c r="S4" s="155"/>
      <c r="T4" s="155"/>
      <c r="U4" s="155"/>
      <c r="V4" s="156"/>
      <c r="W4" s="156"/>
      <c r="X4" s="155"/>
      <c r="Y4" s="155"/>
      <c r="Z4" s="156"/>
      <c r="AA4" s="156"/>
      <c r="AB4" s="156"/>
      <c r="AC4" s="156"/>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row>
    <row r="5" spans="1:59" s="98" customFormat="1" ht="18" x14ac:dyDescent="0.25">
      <c r="A5" s="234" t="s">
        <v>180</v>
      </c>
      <c r="B5" s="189"/>
      <c r="C5" s="235" t="s">
        <v>38</v>
      </c>
      <c r="D5" s="232" t="str">
        <f>IF(B5="","",B5*43560)</f>
        <v/>
      </c>
      <c r="E5" s="236" t="s">
        <v>40</v>
      </c>
      <c r="F5" s="186"/>
      <c r="G5" s="187" t="str">
        <f>IF('Project Info &amp; WQv Calculation'!E17:H17="","",'Project Info &amp; WQv Calculation'!E17:H17)</f>
        <v/>
      </c>
      <c r="H5" s="187"/>
      <c r="I5" s="187"/>
      <c r="J5" s="97"/>
      <c r="K5" s="97"/>
      <c r="L5" s="97"/>
      <c r="M5" s="97"/>
      <c r="N5" s="100"/>
      <c r="Q5" s="155"/>
      <c r="R5" s="155"/>
      <c r="S5" s="155"/>
      <c r="T5" s="155"/>
      <c r="U5" s="155"/>
      <c r="V5" s="156"/>
      <c r="W5" s="156"/>
      <c r="X5" s="155"/>
      <c r="Y5" s="155"/>
      <c r="Z5" s="156"/>
      <c r="AA5" s="156"/>
      <c r="AB5" s="156"/>
      <c r="AC5" s="156"/>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59" s="98" customFormat="1" ht="18" x14ac:dyDescent="0.25">
      <c r="A6" s="234" t="s">
        <v>181</v>
      </c>
      <c r="B6" s="229" t="str">
        <f>IF(OR(B4="",B5=""),"",B4-B5)</f>
        <v/>
      </c>
      <c r="C6" s="235" t="s">
        <v>38</v>
      </c>
      <c r="D6" s="232" t="str">
        <f>IF(B6="","",B6*43560)</f>
        <v/>
      </c>
      <c r="E6" s="236" t="s">
        <v>40</v>
      </c>
      <c r="F6" s="186"/>
      <c r="G6" s="187"/>
      <c r="H6" s="187"/>
      <c r="I6" s="187"/>
      <c r="J6" s="97"/>
      <c r="K6" s="97"/>
      <c r="L6" s="97"/>
      <c r="M6" s="97"/>
      <c r="N6" s="100"/>
      <c r="Q6" s="155"/>
      <c r="R6" s="155"/>
      <c r="S6" s="155"/>
      <c r="T6" s="155"/>
      <c r="U6" s="155"/>
      <c r="V6" s="156"/>
      <c r="W6" s="156"/>
      <c r="X6" s="155"/>
      <c r="Y6" s="155"/>
      <c r="Z6" s="156"/>
      <c r="AA6" s="156"/>
      <c r="AB6" s="156"/>
      <c r="AC6" s="156"/>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1:59" s="98" customFormat="1" ht="18" x14ac:dyDescent="0.25">
      <c r="A7" s="234" t="s">
        <v>182</v>
      </c>
      <c r="B7" s="230" t="str">
        <f>IF(OR(B4="",B5=""),"",B5/B4)</f>
        <v/>
      </c>
      <c r="C7" s="206"/>
      <c r="D7" s="237" t="str">
        <f>IF(B7="","",B7*100)</f>
        <v/>
      </c>
      <c r="E7" s="236" t="s">
        <v>42</v>
      </c>
      <c r="G7" s="97"/>
      <c r="I7" s="99"/>
      <c r="J7" s="97"/>
      <c r="K7" s="97"/>
      <c r="L7" s="97"/>
      <c r="M7" s="97"/>
      <c r="N7" s="100"/>
      <c r="Q7" s="155"/>
      <c r="R7" s="155"/>
      <c r="S7" s="155"/>
      <c r="T7" s="155"/>
      <c r="U7" s="155"/>
      <c r="V7" s="156"/>
      <c r="W7" s="156"/>
      <c r="X7" s="155"/>
      <c r="Y7" s="155"/>
      <c r="Z7" s="156"/>
      <c r="AA7" s="156"/>
      <c r="AB7" s="156"/>
      <c r="AC7" s="156"/>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row>
    <row r="8" spans="1:59" s="98" customFormat="1" ht="18" x14ac:dyDescent="0.25">
      <c r="A8" s="234" t="s">
        <v>183</v>
      </c>
      <c r="B8" s="231" t="str">
        <f>IF(B7="","",0.05+0.9*B7)</f>
        <v/>
      </c>
      <c r="C8" s="235"/>
      <c r="D8" s="235"/>
      <c r="E8" s="236"/>
      <c r="F8" s="97"/>
      <c r="G8" s="97"/>
      <c r="I8" s="99"/>
      <c r="J8" s="97"/>
      <c r="K8" s="97"/>
      <c r="L8" s="97"/>
      <c r="M8" s="97"/>
      <c r="N8" s="100"/>
      <c r="Q8" s="155"/>
      <c r="R8" s="155"/>
      <c r="S8" s="155"/>
      <c r="T8" s="155"/>
      <c r="U8" s="155"/>
      <c r="V8" s="156"/>
      <c r="W8" s="156"/>
      <c r="X8" s="155"/>
      <c r="Y8" s="155"/>
      <c r="Z8" s="156"/>
      <c r="AA8" s="156"/>
      <c r="AB8" s="156"/>
      <c r="AC8" s="156"/>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row>
    <row r="9" spans="1:59" s="98" customFormat="1" ht="18" x14ac:dyDescent="0.25">
      <c r="A9" s="234" t="s">
        <v>184</v>
      </c>
      <c r="B9" s="232" t="str">
        <f>IF(OR(B4="",B8=""),"",B8*D4*0.9/12)</f>
        <v/>
      </c>
      <c r="C9" s="235" t="s">
        <v>44</v>
      </c>
      <c r="D9" s="235"/>
      <c r="E9" s="236"/>
      <c r="F9" s="97"/>
      <c r="G9" s="97"/>
      <c r="I9" s="99"/>
      <c r="J9" s="97"/>
      <c r="K9" s="97"/>
      <c r="L9" s="97"/>
      <c r="M9" s="97"/>
      <c r="N9" s="100"/>
      <c r="Q9" s="155"/>
      <c r="R9" s="155"/>
      <c r="S9" s="155"/>
      <c r="T9" s="155"/>
      <c r="U9" s="155"/>
      <c r="V9" s="156"/>
      <c r="W9" s="156"/>
      <c r="X9" s="155"/>
      <c r="Y9" s="155"/>
      <c r="Z9" s="156"/>
      <c r="AA9" s="156"/>
      <c r="AB9" s="156"/>
      <c r="AC9" s="156"/>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row>
    <row r="10" spans="1:59" x14ac:dyDescent="0.2">
      <c r="A10" s="105"/>
      <c r="H10" s="224"/>
      <c r="I10" s="1"/>
      <c r="J10" s="3"/>
      <c r="K10" s="2"/>
      <c r="L10" s="224"/>
      <c r="M10" s="224"/>
      <c r="N10" s="224"/>
      <c r="O10" s="224"/>
      <c r="BF10" s="224"/>
    </row>
    <row r="11" spans="1:59" ht="18.75" x14ac:dyDescent="0.3">
      <c r="A11" s="5" t="s">
        <v>6</v>
      </c>
      <c r="Q11" s="157"/>
      <c r="R11" s="157"/>
      <c r="S11" s="157"/>
      <c r="T11" s="157"/>
      <c r="U11" s="158"/>
      <c r="V11" s="159"/>
      <c r="X11" s="158"/>
      <c r="Y11" s="158"/>
      <c r="Z11" s="158"/>
      <c r="AA11" s="158"/>
      <c r="AB11" s="159"/>
      <c r="AC11" s="159"/>
    </row>
    <row r="12" spans="1:59" s="98" customFormat="1" ht="49.5" customHeight="1" x14ac:dyDescent="0.25">
      <c r="A12" s="106" t="s">
        <v>7</v>
      </c>
      <c r="B12" s="107" t="s">
        <v>53</v>
      </c>
      <c r="C12" s="107" t="s">
        <v>54</v>
      </c>
      <c r="D12" s="107" t="s">
        <v>57</v>
      </c>
      <c r="E12" s="107" t="s">
        <v>4</v>
      </c>
      <c r="F12" s="108" t="s">
        <v>15</v>
      </c>
      <c r="G12" s="109" t="s">
        <v>55</v>
      </c>
      <c r="H12" s="110" t="s">
        <v>56</v>
      </c>
      <c r="I12" s="110" t="s">
        <v>58</v>
      </c>
      <c r="J12" s="111" t="s">
        <v>59</v>
      </c>
      <c r="K12" s="111" t="s">
        <v>60</v>
      </c>
      <c r="L12" s="112" t="s">
        <v>61</v>
      </c>
      <c r="M12" s="111" t="s">
        <v>8</v>
      </c>
      <c r="O12" s="114"/>
      <c r="Q12" s="160" t="s">
        <v>12</v>
      </c>
      <c r="R12" s="160" t="s">
        <v>25</v>
      </c>
      <c r="S12" s="160" t="s">
        <v>10</v>
      </c>
      <c r="T12" s="160" t="s">
        <v>11</v>
      </c>
      <c r="U12" s="160" t="s">
        <v>18</v>
      </c>
      <c r="V12" s="161" t="s">
        <v>129</v>
      </c>
      <c r="W12" s="161" t="s">
        <v>126</v>
      </c>
      <c r="X12" s="160" t="s">
        <v>62</v>
      </c>
      <c r="Y12" s="160" t="s">
        <v>21</v>
      </c>
      <c r="Z12" s="160" t="s">
        <v>20</v>
      </c>
      <c r="AA12" s="160" t="s">
        <v>146</v>
      </c>
      <c r="AB12" s="161" t="s">
        <v>13</v>
      </c>
      <c r="AC12" s="161" t="s">
        <v>14</v>
      </c>
      <c r="AF12" s="101"/>
      <c r="AG12" s="225" t="s">
        <v>135</v>
      </c>
      <c r="AH12" s="225" t="s">
        <v>136</v>
      </c>
      <c r="AI12" s="225" t="s">
        <v>137</v>
      </c>
      <c r="AJ12" s="225" t="s">
        <v>138</v>
      </c>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row>
    <row r="13" spans="1:59" s="98" customFormat="1" ht="17.25" x14ac:dyDescent="0.25">
      <c r="A13" s="106"/>
      <c r="B13" s="107" t="s">
        <v>94</v>
      </c>
      <c r="C13" s="107" t="s">
        <v>94</v>
      </c>
      <c r="D13" s="107" t="s">
        <v>93</v>
      </c>
      <c r="E13" s="107"/>
      <c r="F13" s="152"/>
      <c r="G13" s="107" t="s">
        <v>93</v>
      </c>
      <c r="H13" s="107" t="s">
        <v>93</v>
      </c>
      <c r="I13" s="107" t="s">
        <v>94</v>
      </c>
      <c r="J13" s="107" t="s">
        <v>93</v>
      </c>
      <c r="K13" s="107" t="s">
        <v>93</v>
      </c>
      <c r="L13" s="107" t="s">
        <v>93</v>
      </c>
      <c r="M13" s="111"/>
      <c r="O13" s="114"/>
      <c r="Q13" s="162"/>
      <c r="R13" s="162"/>
      <c r="S13" s="162"/>
      <c r="T13" s="162"/>
      <c r="U13" s="162"/>
      <c r="V13" s="163"/>
      <c r="W13" s="163"/>
      <c r="X13" s="162"/>
      <c r="Y13" s="162"/>
      <c r="Z13" s="162"/>
      <c r="AA13" s="162"/>
      <c r="AB13" s="163"/>
      <c r="AC13" s="163"/>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row>
    <row r="14" spans="1:59" s="98" customFormat="1" ht="15" x14ac:dyDescent="0.25">
      <c r="A14" s="117" t="s">
        <v>22</v>
      </c>
      <c r="B14" s="118"/>
      <c r="C14" s="118"/>
      <c r="D14" s="118"/>
      <c r="E14" s="119"/>
      <c r="F14" s="118"/>
      <c r="G14" s="120"/>
      <c r="H14" s="120"/>
      <c r="I14" s="121"/>
      <c r="J14" s="122"/>
      <c r="K14" s="122"/>
      <c r="L14" s="123"/>
      <c r="M14" s="124"/>
      <c r="N14" s="98" t="str">
        <f>IF(B15=0,"",1)</f>
        <v/>
      </c>
      <c r="O14" s="114"/>
      <c r="Q14" s="164"/>
      <c r="R14" s="164"/>
      <c r="S14" s="164"/>
      <c r="T14" s="164"/>
      <c r="U14" s="164"/>
      <c r="V14" s="156"/>
      <c r="W14" s="156"/>
      <c r="X14" s="165"/>
      <c r="Y14" s="165"/>
      <c r="Z14" s="156"/>
      <c r="AA14" s="156"/>
      <c r="AB14" s="156"/>
      <c r="AC14" s="156"/>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row>
    <row r="15" spans="1:59" s="204" customFormat="1" ht="30" x14ac:dyDescent="0.2">
      <c r="A15" s="125" t="s">
        <v>23</v>
      </c>
      <c r="B15" s="195"/>
      <c r="C15" s="196" t="s">
        <v>5</v>
      </c>
      <c r="D15" s="196">
        <f>0.9/12*0.95*B15</f>
        <v>0</v>
      </c>
      <c r="E15" s="197" t="s">
        <v>9</v>
      </c>
      <c r="F15" s="126">
        <v>1</v>
      </c>
      <c r="G15" s="198" t="s">
        <v>5</v>
      </c>
      <c r="H15" s="196">
        <f>D15</f>
        <v>0</v>
      </c>
      <c r="I15" s="199" t="s">
        <v>5</v>
      </c>
      <c r="J15" s="200"/>
      <c r="K15" s="199">
        <f>IF(J15*F15&lt;=H15,J15*F15,H15)</f>
        <v>0</v>
      </c>
      <c r="L15" s="201">
        <f t="shared" ref="L15:L37" si="0">H15-K15</f>
        <v>0</v>
      </c>
      <c r="M15" s="198" t="s">
        <v>5</v>
      </c>
      <c r="O15" s="203"/>
      <c r="Q15" s="205">
        <f>IF($M15=Q$12, $L15, 0)</f>
        <v>0</v>
      </c>
      <c r="R15" s="205">
        <f t="shared" ref="R15:AC15" si="1">IF($M15=R$12, $L15, 0)</f>
        <v>0</v>
      </c>
      <c r="S15" s="205">
        <f t="shared" si="1"/>
        <v>0</v>
      </c>
      <c r="T15" s="205">
        <f t="shared" si="1"/>
        <v>0</v>
      </c>
      <c r="U15" s="205">
        <f>IF($M15=U$12, $L15, 0)</f>
        <v>0</v>
      </c>
      <c r="V15" s="205">
        <f>IF($M15=V$12, $L15, 0)</f>
        <v>0</v>
      </c>
      <c r="W15" s="205">
        <f>IF($M15=W$12, $L15, 0)</f>
        <v>0</v>
      </c>
      <c r="X15" s="205">
        <f t="shared" si="1"/>
        <v>0</v>
      </c>
      <c r="Y15" s="205">
        <f t="shared" si="1"/>
        <v>0</v>
      </c>
      <c r="Z15" s="205">
        <f t="shared" si="1"/>
        <v>0</v>
      </c>
      <c r="AA15" s="205">
        <f t="shared" si="1"/>
        <v>0</v>
      </c>
      <c r="AB15" s="205">
        <f t="shared" si="1"/>
        <v>0</v>
      </c>
      <c r="AC15" s="205">
        <f t="shared" si="1"/>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row>
    <row r="16" spans="1:59" s="98" customFormat="1" ht="15" x14ac:dyDescent="0.25">
      <c r="A16" s="117" t="s">
        <v>139</v>
      </c>
      <c r="B16" s="192"/>
      <c r="C16" s="192"/>
      <c r="D16" s="118"/>
      <c r="E16" s="119"/>
      <c r="F16" s="128"/>
      <c r="G16" s="120"/>
      <c r="H16" s="120"/>
      <c r="I16" s="121"/>
      <c r="J16" s="122"/>
      <c r="K16" s="122"/>
      <c r="L16" s="123"/>
      <c r="M16" s="124"/>
      <c r="O16" s="127"/>
      <c r="Q16" s="155"/>
      <c r="R16" s="155"/>
      <c r="S16" s="155"/>
      <c r="T16" s="155"/>
      <c r="U16" s="155"/>
      <c r="V16" s="156"/>
      <c r="W16" s="156"/>
      <c r="X16" s="155"/>
      <c r="Y16" s="155"/>
      <c r="Z16" s="156"/>
      <c r="AA16" s="156"/>
      <c r="AB16" s="156"/>
      <c r="AC16" s="156"/>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row>
    <row r="17" spans="1:59" s="204" customFormat="1" ht="45" x14ac:dyDescent="0.2">
      <c r="A17" s="115" t="s">
        <v>122</v>
      </c>
      <c r="B17" s="195"/>
      <c r="C17" s="207" t="s">
        <v>5</v>
      </c>
      <c r="D17" s="196">
        <f>0.9/12*0.95*B17</f>
        <v>0</v>
      </c>
      <c r="E17" s="197" t="s">
        <v>144</v>
      </c>
      <c r="F17" s="130"/>
      <c r="G17" s="196">
        <f>Q39</f>
        <v>0</v>
      </c>
      <c r="H17" s="196">
        <f>D17+G17</f>
        <v>0</v>
      </c>
      <c r="I17" s="199" t="s">
        <v>5</v>
      </c>
      <c r="J17" s="200"/>
      <c r="K17" s="199">
        <f>IF(J17*F17&lt;=H17,J17*F17,H17)</f>
        <v>0</v>
      </c>
      <c r="L17" s="201">
        <f>H17-K17</f>
        <v>0</v>
      </c>
      <c r="M17" s="208"/>
      <c r="O17" s="203"/>
      <c r="Q17" s="205">
        <f t="shared" ref="Q17:AC17" si="2">IF($M17=Q$12, $L17, 0)</f>
        <v>0</v>
      </c>
      <c r="R17" s="205">
        <f t="shared" si="2"/>
        <v>0</v>
      </c>
      <c r="S17" s="205">
        <f t="shared" si="2"/>
        <v>0</v>
      </c>
      <c r="T17" s="205">
        <f t="shared" si="2"/>
        <v>0</v>
      </c>
      <c r="U17" s="205">
        <f t="shared" si="2"/>
        <v>0</v>
      </c>
      <c r="V17" s="205">
        <f t="shared" si="2"/>
        <v>0</v>
      </c>
      <c r="W17" s="205">
        <f t="shared" si="2"/>
        <v>0</v>
      </c>
      <c r="X17" s="205">
        <f t="shared" si="2"/>
        <v>0</v>
      </c>
      <c r="Y17" s="205">
        <f t="shared" si="2"/>
        <v>0</v>
      </c>
      <c r="Z17" s="205">
        <f t="shared" si="2"/>
        <v>0</v>
      </c>
      <c r="AA17" s="205">
        <f t="shared" si="2"/>
        <v>0</v>
      </c>
      <c r="AB17" s="205">
        <f t="shared" si="2"/>
        <v>0</v>
      </c>
      <c r="AC17" s="205">
        <f t="shared" si="2"/>
        <v>0</v>
      </c>
      <c r="AF17" s="206"/>
      <c r="AG17" s="206">
        <f>IF($M17="Grass Swale A/B Soils or Amended C/D Soils",$B17,0)</f>
        <v>0</v>
      </c>
      <c r="AH17" s="206"/>
      <c r="AI17" s="206">
        <f>IF($M17="Grass Swale C/D Soils",$B17,0)</f>
        <v>0</v>
      </c>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row>
    <row r="18" spans="1:59" s="98" customFormat="1" ht="14.45" customHeight="1" x14ac:dyDescent="0.25">
      <c r="A18" s="117" t="s">
        <v>140</v>
      </c>
      <c r="B18" s="192"/>
      <c r="C18" s="192"/>
      <c r="D18" s="118"/>
      <c r="E18" s="119"/>
      <c r="F18" s="128"/>
      <c r="G18" s="120"/>
      <c r="H18" s="120"/>
      <c r="I18" s="121"/>
      <c r="J18" s="122"/>
      <c r="K18" s="122"/>
      <c r="L18" s="123"/>
      <c r="M18" s="124"/>
      <c r="O18" s="127"/>
      <c r="Q18" s="155"/>
      <c r="R18" s="155"/>
      <c r="S18" s="155"/>
      <c r="T18" s="155"/>
      <c r="U18" s="155"/>
      <c r="V18" s="156"/>
      <c r="W18" s="156"/>
      <c r="X18" s="155"/>
      <c r="Y18" s="155"/>
      <c r="Z18" s="156"/>
      <c r="AA18" s="156"/>
      <c r="AB18" s="156"/>
      <c r="AC18" s="156"/>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row>
    <row r="19" spans="1:59" s="204" customFormat="1" ht="45" x14ac:dyDescent="0.2">
      <c r="A19" s="115" t="s">
        <v>25</v>
      </c>
      <c r="B19" s="195"/>
      <c r="C19" s="207" t="s">
        <v>5</v>
      </c>
      <c r="D19" s="196">
        <f t="shared" ref="D19:D20" si="3">0.9/12*0.95*B19</f>
        <v>0</v>
      </c>
      <c r="E19" s="197" t="s">
        <v>130</v>
      </c>
      <c r="F19" s="126" t="s">
        <v>5</v>
      </c>
      <c r="G19" s="196">
        <f>R39</f>
        <v>0</v>
      </c>
      <c r="H19" s="196">
        <f>D19+G19</f>
        <v>0</v>
      </c>
      <c r="I19" s="195"/>
      <c r="J19" s="198" t="s">
        <v>5</v>
      </c>
      <c r="K19" s="199">
        <f>IF(I19*0.04&lt;=H19,I19*0.04,H19)</f>
        <v>0</v>
      </c>
      <c r="L19" s="201">
        <f t="shared" si="0"/>
        <v>0</v>
      </c>
      <c r="M19" s="208"/>
      <c r="O19" s="203"/>
      <c r="Q19" s="205">
        <f>IF($M19=Q$12, $L19, 0)</f>
        <v>0</v>
      </c>
      <c r="R19" s="205">
        <f t="shared" ref="R19:AC25" si="4">IF($M19=R$12, $L19, 0)</f>
        <v>0</v>
      </c>
      <c r="S19" s="205">
        <f t="shared" si="4"/>
        <v>0</v>
      </c>
      <c r="T19" s="205">
        <f t="shared" si="4"/>
        <v>0</v>
      </c>
      <c r="U19" s="205">
        <f t="shared" si="4"/>
        <v>0</v>
      </c>
      <c r="V19" s="205">
        <f t="shared" si="4"/>
        <v>0</v>
      </c>
      <c r="W19" s="205">
        <f t="shared" si="4"/>
        <v>0</v>
      </c>
      <c r="X19" s="205">
        <f t="shared" si="4"/>
        <v>0</v>
      </c>
      <c r="Y19" s="205">
        <f t="shared" si="4"/>
        <v>0</v>
      </c>
      <c r="Z19" s="205">
        <f t="shared" si="4"/>
        <v>0</v>
      </c>
      <c r="AA19" s="205">
        <f t="shared" si="4"/>
        <v>0</v>
      </c>
      <c r="AB19" s="205">
        <f t="shared" si="4"/>
        <v>0</v>
      </c>
      <c r="AC19" s="205">
        <f t="shared" si="4"/>
        <v>0</v>
      </c>
      <c r="AF19" s="206"/>
      <c r="AG19" s="206">
        <f>IF($M19="Grass Swale A/B Soils or Amended C/D Soils",$B19,0)</f>
        <v>0</v>
      </c>
      <c r="AH19" s="206"/>
      <c r="AI19" s="206">
        <f t="shared" ref="AI19:AI20" si="5">IF($M19="Grass Swale C/D Soils",$B19,0)</f>
        <v>0</v>
      </c>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row>
    <row r="20" spans="1:59" s="204" customFormat="1" ht="45" x14ac:dyDescent="0.2">
      <c r="A20" s="115" t="s">
        <v>10</v>
      </c>
      <c r="B20" s="195"/>
      <c r="C20" s="207" t="s">
        <v>5</v>
      </c>
      <c r="D20" s="196">
        <f t="shared" si="3"/>
        <v>0</v>
      </c>
      <c r="E20" s="197" t="s">
        <v>131</v>
      </c>
      <c r="F20" s="126" t="s">
        <v>5</v>
      </c>
      <c r="G20" s="196">
        <f>S39</f>
        <v>0</v>
      </c>
      <c r="H20" s="196">
        <f>D20+G20</f>
        <v>0</v>
      </c>
      <c r="I20" s="195"/>
      <c r="J20" s="198" t="s">
        <v>5</v>
      </c>
      <c r="K20" s="199">
        <f>IF(I20*0.02&lt;=H20,I20*0.02,H20)</f>
        <v>0</v>
      </c>
      <c r="L20" s="201">
        <f t="shared" si="0"/>
        <v>0</v>
      </c>
      <c r="M20" s="208"/>
      <c r="O20" s="203"/>
      <c r="Q20" s="205">
        <f>IF($M20=Q$12, $L20, 0)</f>
        <v>0</v>
      </c>
      <c r="R20" s="205">
        <f t="shared" si="4"/>
        <v>0</v>
      </c>
      <c r="S20" s="205">
        <f t="shared" si="4"/>
        <v>0</v>
      </c>
      <c r="T20" s="205">
        <f t="shared" si="4"/>
        <v>0</v>
      </c>
      <c r="U20" s="205">
        <f t="shared" si="4"/>
        <v>0</v>
      </c>
      <c r="V20" s="205">
        <f t="shared" si="4"/>
        <v>0</v>
      </c>
      <c r="W20" s="205">
        <f t="shared" si="4"/>
        <v>0</v>
      </c>
      <c r="X20" s="205">
        <f t="shared" si="4"/>
        <v>0</v>
      </c>
      <c r="Y20" s="205">
        <f t="shared" si="4"/>
        <v>0</v>
      </c>
      <c r="Z20" s="205">
        <f t="shared" si="4"/>
        <v>0</v>
      </c>
      <c r="AA20" s="205">
        <f t="shared" si="4"/>
        <v>0</v>
      </c>
      <c r="AB20" s="205">
        <f t="shared" si="4"/>
        <v>0</v>
      </c>
      <c r="AC20" s="205">
        <f t="shared" si="4"/>
        <v>0</v>
      </c>
      <c r="AF20" s="206"/>
      <c r="AG20" s="206">
        <f>IF($M20="Grass Swale A/B Soils or Amended C/D Soils",$B20,0)</f>
        <v>0</v>
      </c>
      <c r="AH20" s="206"/>
      <c r="AI20" s="206">
        <f t="shared" si="5"/>
        <v>0</v>
      </c>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row>
    <row r="21" spans="1:59" s="204" customFormat="1" ht="30" x14ac:dyDescent="0.2">
      <c r="A21" s="115" t="s">
        <v>147</v>
      </c>
      <c r="B21" s="195"/>
      <c r="C21" s="209"/>
      <c r="D21" s="196">
        <f>0.9/12*(0.95*B21+0.05*C21)</f>
        <v>0</v>
      </c>
      <c r="E21" s="197" t="s">
        <v>9</v>
      </c>
      <c r="F21" s="126">
        <v>1</v>
      </c>
      <c r="G21" s="196">
        <f>T39</f>
        <v>0</v>
      </c>
      <c r="H21" s="196">
        <f>D21+G21</f>
        <v>0</v>
      </c>
      <c r="I21" s="199" t="s">
        <v>5</v>
      </c>
      <c r="J21" s="200"/>
      <c r="K21" s="199">
        <f>IF(J21*F21&lt;=H21,J21*F21,H21)</f>
        <v>0</v>
      </c>
      <c r="L21" s="201">
        <f t="shared" si="0"/>
        <v>0</v>
      </c>
      <c r="M21" s="208"/>
      <c r="O21" s="203"/>
      <c r="Q21" s="205">
        <f>IF($M21=Q$12, $L21, 0)</f>
        <v>0</v>
      </c>
      <c r="R21" s="205">
        <f t="shared" si="4"/>
        <v>0</v>
      </c>
      <c r="S21" s="205">
        <f t="shared" si="4"/>
        <v>0</v>
      </c>
      <c r="T21" s="205">
        <f t="shared" si="4"/>
        <v>0</v>
      </c>
      <c r="U21" s="205">
        <f t="shared" si="4"/>
        <v>0</v>
      </c>
      <c r="V21" s="205">
        <f t="shared" si="4"/>
        <v>0</v>
      </c>
      <c r="W21" s="205">
        <f t="shared" si="4"/>
        <v>0</v>
      </c>
      <c r="X21" s="205">
        <f t="shared" si="4"/>
        <v>0</v>
      </c>
      <c r="Y21" s="205">
        <f t="shared" si="4"/>
        <v>0</v>
      </c>
      <c r="Z21" s="205">
        <f t="shared" si="4"/>
        <v>0</v>
      </c>
      <c r="AA21" s="205">
        <f t="shared" si="4"/>
        <v>0</v>
      </c>
      <c r="AB21" s="205">
        <f t="shared" si="4"/>
        <v>0</v>
      </c>
      <c r="AC21" s="205">
        <f t="shared" si="4"/>
        <v>0</v>
      </c>
      <c r="AF21" s="206"/>
      <c r="AG21" s="206">
        <f>IF($M21="Grass Swale A/B Soils or Amended C/D Soils",$B21,0)</f>
        <v>0</v>
      </c>
      <c r="AH21" s="206">
        <f>IF($M21="Grass Swale A/B Soils or Amended C/D Soils",$C21,0)</f>
        <v>0</v>
      </c>
      <c r="AI21" s="206">
        <f>IF($M21="Grass Swale C/D Soils",$B21,0)</f>
        <v>0</v>
      </c>
      <c r="AJ21" s="206">
        <f>IF($M21="Grass Swale C/D Soils",$C21,0)</f>
        <v>0</v>
      </c>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row>
    <row r="22" spans="1:59" s="204" customFormat="1" ht="30" x14ac:dyDescent="0.2">
      <c r="A22" s="129" t="s">
        <v>132</v>
      </c>
      <c r="B22" s="195"/>
      <c r="C22" s="207" t="s">
        <v>5</v>
      </c>
      <c r="D22" s="196">
        <f>0.9/12*0.95*B22</f>
        <v>0</v>
      </c>
      <c r="E22" s="197" t="s">
        <v>9</v>
      </c>
      <c r="F22" s="126">
        <v>1</v>
      </c>
      <c r="G22" s="196">
        <f>U39</f>
        <v>0</v>
      </c>
      <c r="H22" s="196">
        <f>D22+G22</f>
        <v>0</v>
      </c>
      <c r="I22" s="199" t="s">
        <v>5</v>
      </c>
      <c r="J22" s="200"/>
      <c r="K22" s="199">
        <f>IF(J22*F22&lt;=H22,J22*F22,H22)</f>
        <v>0</v>
      </c>
      <c r="L22" s="201">
        <f>H22-K22</f>
        <v>0</v>
      </c>
      <c r="M22" s="208"/>
      <c r="O22" s="203"/>
      <c r="Q22" s="205">
        <f>IF($M22=Q$12, $L22, 0)</f>
        <v>0</v>
      </c>
      <c r="R22" s="205">
        <f t="shared" si="4"/>
        <v>0</v>
      </c>
      <c r="S22" s="205">
        <f t="shared" si="4"/>
        <v>0</v>
      </c>
      <c r="T22" s="205">
        <f t="shared" si="4"/>
        <v>0</v>
      </c>
      <c r="U22" s="205">
        <f t="shared" si="4"/>
        <v>0</v>
      </c>
      <c r="V22" s="205">
        <f t="shared" si="4"/>
        <v>0</v>
      </c>
      <c r="W22" s="205">
        <f t="shared" si="4"/>
        <v>0</v>
      </c>
      <c r="X22" s="205">
        <f t="shared" si="4"/>
        <v>0</v>
      </c>
      <c r="Y22" s="205">
        <f t="shared" si="4"/>
        <v>0</v>
      </c>
      <c r="Z22" s="205">
        <f t="shared" si="4"/>
        <v>0</v>
      </c>
      <c r="AA22" s="205">
        <f t="shared" si="4"/>
        <v>0</v>
      </c>
      <c r="AB22" s="205">
        <f t="shared" si="4"/>
        <v>0</v>
      </c>
      <c r="AC22" s="205">
        <f t="shared" si="4"/>
        <v>0</v>
      </c>
      <c r="AF22" s="206"/>
      <c r="AG22" s="206">
        <f>IF($M22="Grass Swale A/B Soils or Amended C/D Soils",$B22,0)</f>
        <v>0</v>
      </c>
      <c r="AH22" s="206"/>
      <c r="AI22" s="206">
        <f>IF($M22="Grass Swale C/D Soils",$B22,0)</f>
        <v>0</v>
      </c>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row>
    <row r="23" spans="1:59" s="98" customFormat="1" ht="15" x14ac:dyDescent="0.25">
      <c r="A23" s="140" t="s">
        <v>141</v>
      </c>
      <c r="B23" s="133"/>
      <c r="C23" s="193"/>
      <c r="D23" s="133"/>
      <c r="E23" s="134"/>
      <c r="F23" s="135"/>
      <c r="G23" s="136"/>
      <c r="H23" s="133"/>
      <c r="I23" s="133"/>
      <c r="J23" s="136"/>
      <c r="K23" s="133"/>
      <c r="L23" s="133"/>
      <c r="M23" s="137"/>
      <c r="O23" s="127"/>
      <c r="Q23" s="155"/>
      <c r="R23" s="155"/>
      <c r="S23" s="155"/>
      <c r="T23" s="155"/>
      <c r="U23" s="155"/>
      <c r="V23" s="156"/>
      <c r="W23" s="156"/>
      <c r="X23" s="155"/>
      <c r="Y23" s="155"/>
      <c r="Z23" s="156"/>
      <c r="AA23" s="156"/>
      <c r="AB23" s="156"/>
      <c r="AC23" s="156"/>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row>
    <row r="24" spans="1:59" s="204" customFormat="1" ht="45" x14ac:dyDescent="0.2">
      <c r="A24" s="116" t="s">
        <v>125</v>
      </c>
      <c r="B24" s="195"/>
      <c r="C24" s="209"/>
      <c r="D24" s="196">
        <f t="shared" ref="D24:D25" si="6">0.9/12*(0.95*B24+0.05*C24)</f>
        <v>0</v>
      </c>
      <c r="E24" s="197" t="s">
        <v>127</v>
      </c>
      <c r="F24" s="126" t="s">
        <v>5</v>
      </c>
      <c r="G24" s="196">
        <f>V39</f>
        <v>0</v>
      </c>
      <c r="H24" s="196">
        <f>D24+G24</f>
        <v>0</v>
      </c>
      <c r="I24" s="195"/>
      <c r="J24" s="198" t="s">
        <v>5</v>
      </c>
      <c r="K24" s="199">
        <f>IF(I24*0.06&lt;=H24,I24*0.06,H24)</f>
        <v>0</v>
      </c>
      <c r="L24" s="201">
        <f t="shared" ref="L24:L25" si="7">H24-K24</f>
        <v>0</v>
      </c>
      <c r="M24" s="208"/>
      <c r="O24" s="203"/>
      <c r="Q24" s="205">
        <f>IF($M24=Q$12, $L24, 0)</f>
        <v>0</v>
      </c>
      <c r="R24" s="205">
        <f t="shared" si="4"/>
        <v>0</v>
      </c>
      <c r="S24" s="205">
        <f t="shared" si="4"/>
        <v>0</v>
      </c>
      <c r="T24" s="205">
        <f t="shared" si="4"/>
        <v>0</v>
      </c>
      <c r="U24" s="205">
        <f t="shared" si="4"/>
        <v>0</v>
      </c>
      <c r="V24" s="205">
        <f t="shared" si="4"/>
        <v>0</v>
      </c>
      <c r="W24" s="205">
        <f t="shared" si="4"/>
        <v>0</v>
      </c>
      <c r="X24" s="205">
        <f t="shared" si="4"/>
        <v>0</v>
      </c>
      <c r="Y24" s="205">
        <f t="shared" si="4"/>
        <v>0</v>
      </c>
      <c r="Z24" s="205">
        <f t="shared" si="4"/>
        <v>0</v>
      </c>
      <c r="AA24" s="205">
        <f t="shared" si="4"/>
        <v>0</v>
      </c>
      <c r="AB24" s="205">
        <f t="shared" si="4"/>
        <v>0</v>
      </c>
      <c r="AC24" s="205">
        <f t="shared" si="4"/>
        <v>0</v>
      </c>
      <c r="AF24" s="206"/>
      <c r="AG24" s="206">
        <f>IF($M24="Grass Swale A/B Soils or Amended C/D Soils",$B24,0)</f>
        <v>0</v>
      </c>
      <c r="AH24" s="206">
        <f t="shared" ref="AH24:AH25" si="8">IF($M24="Grass Swale A/B Soils or Amended C/D Soils",$C24,0)</f>
        <v>0</v>
      </c>
      <c r="AI24" s="206">
        <f t="shared" ref="AI24:AI25" si="9">IF($M24="Grass Swale C/D Soils",$B24,0)</f>
        <v>0</v>
      </c>
      <c r="AJ24" s="206">
        <f t="shared" ref="AJ24:AJ25" si="10">IF($M24="Grass Swale C/D Soils",$C24,0)</f>
        <v>0</v>
      </c>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row>
    <row r="25" spans="1:59" s="204" customFormat="1" ht="45" x14ac:dyDescent="0.2">
      <c r="A25" s="116" t="s">
        <v>126</v>
      </c>
      <c r="B25" s="195"/>
      <c r="C25" s="209"/>
      <c r="D25" s="196">
        <f t="shared" si="6"/>
        <v>0</v>
      </c>
      <c r="E25" s="197" t="s">
        <v>128</v>
      </c>
      <c r="F25" s="126" t="s">
        <v>5</v>
      </c>
      <c r="G25" s="196">
        <f>W39</f>
        <v>0</v>
      </c>
      <c r="H25" s="196">
        <f>D25+G25</f>
        <v>0</v>
      </c>
      <c r="I25" s="195"/>
      <c r="J25" s="198" t="s">
        <v>5</v>
      </c>
      <c r="K25" s="199">
        <f>IF(I25*0.03&lt;=H25,I25*0.03,H25)</f>
        <v>0</v>
      </c>
      <c r="L25" s="201">
        <f t="shared" si="7"/>
        <v>0</v>
      </c>
      <c r="M25" s="208"/>
      <c r="O25" s="203"/>
      <c r="Q25" s="205">
        <f>IF($M25=Q$12, $L25, 0)</f>
        <v>0</v>
      </c>
      <c r="R25" s="205">
        <f t="shared" si="4"/>
        <v>0</v>
      </c>
      <c r="S25" s="205">
        <f t="shared" si="4"/>
        <v>0</v>
      </c>
      <c r="T25" s="205">
        <f t="shared" si="4"/>
        <v>0</v>
      </c>
      <c r="U25" s="205">
        <f t="shared" si="4"/>
        <v>0</v>
      </c>
      <c r="V25" s="205">
        <f t="shared" si="4"/>
        <v>0</v>
      </c>
      <c r="W25" s="205">
        <f t="shared" si="4"/>
        <v>0</v>
      </c>
      <c r="X25" s="205">
        <f t="shared" si="4"/>
        <v>0</v>
      </c>
      <c r="Y25" s="205">
        <f t="shared" si="4"/>
        <v>0</v>
      </c>
      <c r="Z25" s="205">
        <f t="shared" si="4"/>
        <v>0</v>
      </c>
      <c r="AA25" s="205">
        <f t="shared" si="4"/>
        <v>0</v>
      </c>
      <c r="AB25" s="205">
        <f t="shared" si="4"/>
        <v>0</v>
      </c>
      <c r="AC25" s="205">
        <f t="shared" si="4"/>
        <v>0</v>
      </c>
      <c r="AF25" s="206"/>
      <c r="AG25" s="206">
        <f>IF($M25="Grass Swale A/B Soils or Amended C/D Soils",$B25,0)</f>
        <v>0</v>
      </c>
      <c r="AH25" s="206">
        <f t="shared" si="8"/>
        <v>0</v>
      </c>
      <c r="AI25" s="206">
        <f t="shared" si="9"/>
        <v>0</v>
      </c>
      <c r="AJ25" s="206">
        <f t="shared" si="10"/>
        <v>0</v>
      </c>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row>
    <row r="26" spans="1:59" s="98" customFormat="1" ht="15" x14ac:dyDescent="0.25">
      <c r="A26" s="132" t="s">
        <v>66</v>
      </c>
      <c r="B26" s="133"/>
      <c r="C26" s="193"/>
      <c r="D26" s="133"/>
      <c r="E26" s="134"/>
      <c r="F26" s="135"/>
      <c r="G26" s="136"/>
      <c r="H26" s="133"/>
      <c r="I26" s="133"/>
      <c r="J26" s="136"/>
      <c r="K26" s="133"/>
      <c r="L26" s="133"/>
      <c r="M26" s="137"/>
      <c r="O26" s="127"/>
      <c r="Q26" s="155"/>
      <c r="R26" s="155"/>
      <c r="S26" s="155"/>
      <c r="T26" s="155"/>
      <c r="U26" s="155"/>
      <c r="V26" s="156"/>
      <c r="W26" s="156"/>
      <c r="X26" s="155"/>
      <c r="Y26" s="155"/>
      <c r="Z26" s="156"/>
      <c r="AA26" s="156"/>
      <c r="AB26" s="156"/>
      <c r="AC26" s="156"/>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row>
    <row r="27" spans="1:59" s="204" customFormat="1" ht="45" x14ac:dyDescent="0.2">
      <c r="A27" s="131" t="s">
        <v>24</v>
      </c>
      <c r="B27" s="195"/>
      <c r="C27" s="209"/>
      <c r="D27" s="196">
        <f t="shared" ref="D27:D28" si="11">0.9/12*(0.95*B27+0.05*C27)</f>
        <v>0</v>
      </c>
      <c r="E27" s="197" t="s">
        <v>123</v>
      </c>
      <c r="F27" s="126" t="s">
        <v>133</v>
      </c>
      <c r="G27" s="196">
        <f>X39</f>
        <v>0</v>
      </c>
      <c r="H27" s="196">
        <f>D27+G27</f>
        <v>0</v>
      </c>
      <c r="I27" s="199" t="s">
        <v>5</v>
      </c>
      <c r="J27" s="198" t="s">
        <v>5</v>
      </c>
      <c r="K27" s="199">
        <f>IF(0.2/12*(0.05*AH39+0.95*AG39)&gt;H27,H27,0.2/12*(0.05*AH39+0.95*AG39))</f>
        <v>0</v>
      </c>
      <c r="L27" s="201">
        <f t="shared" si="0"/>
        <v>0</v>
      </c>
      <c r="M27" s="208"/>
      <c r="O27" s="203"/>
      <c r="Q27" s="205">
        <f>IF($M27=Q$12, $L27, 0)</f>
        <v>0</v>
      </c>
      <c r="R27" s="205">
        <f t="shared" ref="R27:AC28" si="12">IF($M27=R$12, $L27, 0)</f>
        <v>0</v>
      </c>
      <c r="S27" s="205">
        <f t="shared" si="12"/>
        <v>0</v>
      </c>
      <c r="T27" s="205">
        <f t="shared" si="12"/>
        <v>0</v>
      </c>
      <c r="U27" s="205">
        <f t="shared" si="12"/>
        <v>0</v>
      </c>
      <c r="V27" s="205">
        <f t="shared" si="12"/>
        <v>0</v>
      </c>
      <c r="W27" s="205">
        <f t="shared" si="12"/>
        <v>0</v>
      </c>
      <c r="X27" s="205">
        <f t="shared" si="12"/>
        <v>0</v>
      </c>
      <c r="Y27" s="205">
        <f t="shared" si="12"/>
        <v>0</v>
      </c>
      <c r="Z27" s="205">
        <f t="shared" si="12"/>
        <v>0</v>
      </c>
      <c r="AA27" s="205">
        <f t="shared" si="12"/>
        <v>0</v>
      </c>
      <c r="AB27" s="205">
        <f t="shared" si="12"/>
        <v>0</v>
      </c>
      <c r="AC27" s="205">
        <f t="shared" si="12"/>
        <v>0</v>
      </c>
      <c r="AF27" s="206"/>
      <c r="AG27" s="206">
        <f>IF($B27&gt;0,$B27,0)</f>
        <v>0</v>
      </c>
      <c r="AH27" s="206">
        <f>IF($C27&gt;0,$C27,0)</f>
        <v>0</v>
      </c>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row>
    <row r="28" spans="1:59" s="204" customFormat="1" ht="45" x14ac:dyDescent="0.2">
      <c r="A28" s="131" t="s">
        <v>21</v>
      </c>
      <c r="B28" s="195"/>
      <c r="C28" s="209"/>
      <c r="D28" s="196">
        <f t="shared" si="11"/>
        <v>0</v>
      </c>
      <c r="E28" s="197" t="s">
        <v>124</v>
      </c>
      <c r="F28" s="126" t="s">
        <v>134</v>
      </c>
      <c r="G28" s="196">
        <f>Y39</f>
        <v>0</v>
      </c>
      <c r="H28" s="196">
        <f>D28+G28</f>
        <v>0</v>
      </c>
      <c r="I28" s="199" t="s">
        <v>5</v>
      </c>
      <c r="J28" s="198" t="s">
        <v>5</v>
      </c>
      <c r="K28" s="199">
        <f>IF(0.1/12*(0.05*AJ39+0.95*AI39)&gt;H28,H28,0.1/12*(0.05*AJ39+0.95*AI39))</f>
        <v>0</v>
      </c>
      <c r="L28" s="201">
        <f t="shared" si="0"/>
        <v>0</v>
      </c>
      <c r="M28" s="208"/>
      <c r="O28" s="203"/>
      <c r="Q28" s="205">
        <f>IF($M28=Q$12, $L28, 0)</f>
        <v>0</v>
      </c>
      <c r="R28" s="205">
        <f t="shared" si="12"/>
        <v>0</v>
      </c>
      <c r="S28" s="205">
        <f t="shared" si="12"/>
        <v>0</v>
      </c>
      <c r="T28" s="205">
        <f t="shared" si="12"/>
        <v>0</v>
      </c>
      <c r="U28" s="205">
        <f t="shared" si="12"/>
        <v>0</v>
      </c>
      <c r="V28" s="205">
        <f t="shared" si="12"/>
        <v>0</v>
      </c>
      <c r="W28" s="205">
        <f t="shared" si="12"/>
        <v>0</v>
      </c>
      <c r="X28" s="205">
        <f t="shared" si="12"/>
        <v>0</v>
      </c>
      <c r="Y28" s="205">
        <f t="shared" si="12"/>
        <v>0</v>
      </c>
      <c r="Z28" s="205">
        <f t="shared" si="12"/>
        <v>0</v>
      </c>
      <c r="AA28" s="205">
        <f t="shared" si="12"/>
        <v>0</v>
      </c>
      <c r="AB28" s="205">
        <f t="shared" si="12"/>
        <v>0</v>
      </c>
      <c r="AC28" s="205">
        <f t="shared" si="12"/>
        <v>0</v>
      </c>
      <c r="AF28" s="206"/>
      <c r="AG28" s="206"/>
      <c r="AH28" s="206"/>
      <c r="AI28" s="206">
        <f>IF($B28&gt;0,$B28,0)</f>
        <v>0</v>
      </c>
      <c r="AJ28" s="206">
        <f>IF($C28&gt;0,$C28,0)</f>
        <v>0</v>
      </c>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row>
    <row r="29" spans="1:59" s="98" customFormat="1" ht="15" x14ac:dyDescent="0.25">
      <c r="A29" s="138" t="s">
        <v>67</v>
      </c>
      <c r="B29" s="133"/>
      <c r="C29" s="193"/>
      <c r="D29" s="133"/>
      <c r="E29" s="134"/>
      <c r="F29" s="135"/>
      <c r="G29" s="136"/>
      <c r="H29" s="133"/>
      <c r="I29" s="133"/>
      <c r="J29" s="136"/>
      <c r="K29" s="133"/>
      <c r="L29" s="133"/>
      <c r="M29" s="137"/>
      <c r="O29" s="127"/>
      <c r="Q29" s="155"/>
      <c r="R29" s="155"/>
      <c r="S29" s="155"/>
      <c r="T29" s="155"/>
      <c r="U29" s="155"/>
      <c r="V29" s="156"/>
      <c r="W29" s="156"/>
      <c r="X29" s="155"/>
      <c r="Y29" s="155"/>
      <c r="Z29" s="156"/>
      <c r="AA29" s="156"/>
      <c r="AB29" s="156"/>
      <c r="AC29" s="156"/>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row>
    <row r="30" spans="1:59" s="204" customFormat="1" ht="30" x14ac:dyDescent="0.2">
      <c r="A30" s="131" t="s">
        <v>20</v>
      </c>
      <c r="B30" s="195"/>
      <c r="C30" s="209"/>
      <c r="D30" s="196">
        <f>0.9/12*(0.95*B30+0.05*C30)</f>
        <v>0</v>
      </c>
      <c r="E30" s="197" t="s">
        <v>9</v>
      </c>
      <c r="F30" s="126">
        <v>1</v>
      </c>
      <c r="G30" s="196">
        <f>Z39</f>
        <v>0</v>
      </c>
      <c r="H30" s="196">
        <f>D30+G30</f>
        <v>0</v>
      </c>
      <c r="I30" s="199" t="s">
        <v>5</v>
      </c>
      <c r="J30" s="200"/>
      <c r="K30" s="199">
        <f>IF(J30*F30&lt;=H30,J30*F30,H30)</f>
        <v>0</v>
      </c>
      <c r="L30" s="201">
        <f t="shared" si="0"/>
        <v>0</v>
      </c>
      <c r="M30" s="208"/>
      <c r="O30" s="203"/>
      <c r="Q30" s="205">
        <f>IF($M30=Q$12, $L30, 0)</f>
        <v>0</v>
      </c>
      <c r="R30" s="205">
        <f t="shared" ref="R30:AC30" si="13">IF($M30=R$12, $L30, 0)</f>
        <v>0</v>
      </c>
      <c r="S30" s="205">
        <f t="shared" si="13"/>
        <v>0</v>
      </c>
      <c r="T30" s="205">
        <f t="shared" si="13"/>
        <v>0</v>
      </c>
      <c r="U30" s="205">
        <f>IF($M30=U$12, $L30, 0)</f>
        <v>0</v>
      </c>
      <c r="V30" s="205">
        <f>IF($M30=V$12, $L30, 0)</f>
        <v>0</v>
      </c>
      <c r="W30" s="205">
        <f>IF($M30=W$12, $L30, 0)</f>
        <v>0</v>
      </c>
      <c r="X30" s="205">
        <f t="shared" si="13"/>
        <v>0</v>
      </c>
      <c r="Y30" s="205">
        <f t="shared" si="13"/>
        <v>0</v>
      </c>
      <c r="Z30" s="205">
        <f t="shared" si="13"/>
        <v>0</v>
      </c>
      <c r="AA30" s="205">
        <f t="shared" si="13"/>
        <v>0</v>
      </c>
      <c r="AB30" s="205">
        <f t="shared" si="13"/>
        <v>0</v>
      </c>
      <c r="AC30" s="205">
        <f t="shared" si="13"/>
        <v>0</v>
      </c>
      <c r="AF30" s="206"/>
      <c r="AG30" s="206">
        <f>IF($M30="Grass Swale A/B Soils or Amended C/D Soils",$B30,0)</f>
        <v>0</v>
      </c>
      <c r="AH30" s="206">
        <f t="shared" ref="AH30" si="14">IF($M30="Grass Swale A/B Soils or Amended C/D Soils",$C30,0)</f>
        <v>0</v>
      </c>
      <c r="AI30" s="206">
        <f>IF($M30="Grass Swale C/D Soils",$B30,0)</f>
        <v>0</v>
      </c>
      <c r="AJ30" s="206">
        <f>IF($M30="Grass Swale C/D Soils",$C30,0)</f>
        <v>0</v>
      </c>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row>
    <row r="31" spans="1:59" s="98" customFormat="1" ht="15" x14ac:dyDescent="0.25">
      <c r="A31" s="139" t="s">
        <v>145</v>
      </c>
      <c r="B31" s="133"/>
      <c r="C31" s="193"/>
      <c r="D31" s="133"/>
      <c r="E31" s="134"/>
      <c r="F31" s="135"/>
      <c r="G31" s="136"/>
      <c r="H31" s="133"/>
      <c r="I31" s="133"/>
      <c r="J31" s="136"/>
      <c r="K31" s="133"/>
      <c r="L31" s="133"/>
      <c r="M31" s="137"/>
      <c r="O31" s="127"/>
      <c r="Q31" s="155"/>
      <c r="R31" s="155"/>
      <c r="S31" s="155"/>
      <c r="T31" s="155"/>
      <c r="U31" s="155"/>
      <c r="V31" s="156"/>
      <c r="W31" s="156"/>
      <c r="X31" s="155"/>
      <c r="Y31" s="155"/>
      <c r="Z31" s="156"/>
      <c r="AA31" s="156"/>
      <c r="AB31" s="156"/>
      <c r="AC31" s="156"/>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row>
    <row r="32" spans="1:59" s="204" customFormat="1" ht="30" x14ac:dyDescent="0.2">
      <c r="A32" s="131" t="s">
        <v>146</v>
      </c>
      <c r="B32" s="195"/>
      <c r="C32" s="209"/>
      <c r="D32" s="196">
        <f>0.9/12*(0.95*B32+0.05*C32)</f>
        <v>0</v>
      </c>
      <c r="E32" s="197" t="s">
        <v>9</v>
      </c>
      <c r="F32" s="126">
        <v>1</v>
      </c>
      <c r="G32" s="196">
        <f>AA39</f>
        <v>0</v>
      </c>
      <c r="H32" s="210">
        <f>D32+G32</f>
        <v>0</v>
      </c>
      <c r="I32" s="199" t="s">
        <v>5</v>
      </c>
      <c r="J32" s="200"/>
      <c r="K32" s="199">
        <f>IF(J32*F32&lt;=H32,J32*F32,H32)</f>
        <v>0</v>
      </c>
      <c r="L32" s="201">
        <f t="shared" si="0"/>
        <v>0</v>
      </c>
      <c r="M32" s="208"/>
      <c r="O32" s="203"/>
      <c r="Q32" s="205">
        <f>IF($M32=Q$12, $L32, 0)</f>
        <v>0</v>
      </c>
      <c r="R32" s="205">
        <f t="shared" ref="R32:AC32" si="15">IF($M32=R$12, $L32, 0)</f>
        <v>0</v>
      </c>
      <c r="S32" s="205">
        <f t="shared" si="15"/>
        <v>0</v>
      </c>
      <c r="T32" s="205">
        <f t="shared" si="15"/>
        <v>0</v>
      </c>
      <c r="U32" s="205">
        <f>IF($M32=U$12, $L32, 0)</f>
        <v>0</v>
      </c>
      <c r="V32" s="205">
        <f>IF($M32=V$12, $L32, 0)</f>
        <v>0</v>
      </c>
      <c r="W32" s="205">
        <f>IF($M32=W$12, $L32, 0)</f>
        <v>0</v>
      </c>
      <c r="X32" s="205">
        <f t="shared" si="15"/>
        <v>0</v>
      </c>
      <c r="Y32" s="205">
        <f t="shared" si="15"/>
        <v>0</v>
      </c>
      <c r="Z32" s="205">
        <f t="shared" si="15"/>
        <v>0</v>
      </c>
      <c r="AA32" s="205">
        <f t="shared" si="15"/>
        <v>0</v>
      </c>
      <c r="AB32" s="205">
        <f t="shared" si="15"/>
        <v>0</v>
      </c>
      <c r="AC32" s="205">
        <f t="shared" si="15"/>
        <v>0</v>
      </c>
      <c r="AF32" s="206"/>
      <c r="AG32" s="206">
        <f>IF($M32="Grass Swale A/B Soils or Amended C/D Soils",$B32,0)</f>
        <v>0</v>
      </c>
      <c r="AH32" s="206">
        <f t="shared" ref="AH32" si="16">IF($M32="Grass Swale A/B Soils or Amended C/D Soils",$C32,0)</f>
        <v>0</v>
      </c>
      <c r="AI32" s="206">
        <f>IF($M32="Grass Swale C/D Soils",$B32,0)</f>
        <v>0</v>
      </c>
      <c r="AJ32" s="206">
        <f>IF($M32="Grass Swale C/D Soils",$C32,0)</f>
        <v>0</v>
      </c>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row>
    <row r="33" spans="1:59" s="98" customFormat="1" ht="15" x14ac:dyDescent="0.25">
      <c r="A33" s="117" t="s">
        <v>142</v>
      </c>
      <c r="B33" s="192"/>
      <c r="C33" s="192"/>
      <c r="D33" s="118"/>
      <c r="E33" s="119"/>
      <c r="F33" s="128"/>
      <c r="G33" s="120"/>
      <c r="H33" s="120"/>
      <c r="I33" s="121"/>
      <c r="J33" s="122"/>
      <c r="K33" s="122"/>
      <c r="L33" s="123"/>
      <c r="M33" s="124"/>
      <c r="O33" s="127"/>
      <c r="Q33" s="155"/>
      <c r="R33" s="155"/>
      <c r="S33" s="155"/>
      <c r="T33" s="155"/>
      <c r="U33" s="155"/>
      <c r="V33" s="156"/>
      <c r="W33" s="156"/>
      <c r="X33" s="155"/>
      <c r="Y33" s="155"/>
      <c r="Z33" s="156"/>
      <c r="AA33" s="156"/>
      <c r="AB33" s="156"/>
      <c r="AC33" s="156"/>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row>
    <row r="34" spans="1:59" s="204" customFormat="1" ht="30" x14ac:dyDescent="0.2">
      <c r="A34" s="131" t="s">
        <v>19</v>
      </c>
      <c r="B34" s="195"/>
      <c r="C34" s="207" t="s">
        <v>5</v>
      </c>
      <c r="D34" s="196">
        <f>0.9/12*0.95*B34</f>
        <v>0</v>
      </c>
      <c r="E34" s="197" t="s">
        <v>9</v>
      </c>
      <c r="F34" s="126">
        <v>1</v>
      </c>
      <c r="G34" s="198" t="s">
        <v>5</v>
      </c>
      <c r="H34" s="196">
        <f>D34</f>
        <v>0</v>
      </c>
      <c r="I34" s="199" t="s">
        <v>5</v>
      </c>
      <c r="J34" s="200"/>
      <c r="K34" s="199">
        <f>IF(J34*F34&lt;=H34,J34*F34,H34)</f>
        <v>0</v>
      </c>
      <c r="L34" s="201">
        <f>H34-K34</f>
        <v>0</v>
      </c>
      <c r="M34" s="208"/>
      <c r="O34" s="203"/>
      <c r="Q34" s="205">
        <f t="shared" ref="Q34:AC34" si="17">IF($M34=Q$12, $L34, 0)</f>
        <v>0</v>
      </c>
      <c r="R34" s="205">
        <f t="shared" si="17"/>
        <v>0</v>
      </c>
      <c r="S34" s="205">
        <f t="shared" si="17"/>
        <v>0</v>
      </c>
      <c r="T34" s="205">
        <f t="shared" si="17"/>
        <v>0</v>
      </c>
      <c r="U34" s="205">
        <f t="shared" si="17"/>
        <v>0</v>
      </c>
      <c r="V34" s="205">
        <f t="shared" si="17"/>
        <v>0</v>
      </c>
      <c r="W34" s="205">
        <f t="shared" si="17"/>
        <v>0</v>
      </c>
      <c r="X34" s="205">
        <f t="shared" si="17"/>
        <v>0</v>
      </c>
      <c r="Y34" s="205">
        <f t="shared" si="17"/>
        <v>0</v>
      </c>
      <c r="Z34" s="205">
        <f t="shared" si="17"/>
        <v>0</v>
      </c>
      <c r="AA34" s="205">
        <f t="shared" si="17"/>
        <v>0</v>
      </c>
      <c r="AB34" s="205">
        <f t="shared" si="17"/>
        <v>0</v>
      </c>
      <c r="AC34" s="205">
        <f t="shared" si="17"/>
        <v>0</v>
      </c>
      <c r="AF34" s="206"/>
      <c r="AG34" s="206">
        <f>IF($M34="Grass Swale A/B Soils or Amended C/D Soils",$B34,0)</f>
        <v>0</v>
      </c>
      <c r="AH34" s="206"/>
      <c r="AI34" s="206">
        <f>IF($M34="Grass Swale C/D Soils",$B34,0)</f>
        <v>0</v>
      </c>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row>
    <row r="35" spans="1:59" s="98" customFormat="1" ht="15" x14ac:dyDescent="0.25">
      <c r="A35" s="140" t="s">
        <v>143</v>
      </c>
      <c r="B35" s="133"/>
      <c r="C35" s="193"/>
      <c r="D35" s="133"/>
      <c r="E35" s="134"/>
      <c r="F35" s="135"/>
      <c r="G35" s="136"/>
      <c r="H35" s="133"/>
      <c r="I35" s="133"/>
      <c r="J35" s="136"/>
      <c r="K35" s="133"/>
      <c r="L35" s="133"/>
      <c r="M35" s="137"/>
      <c r="O35" s="127"/>
      <c r="Q35" s="155"/>
      <c r="R35" s="155"/>
      <c r="S35" s="155"/>
      <c r="T35" s="155"/>
      <c r="U35" s="155"/>
      <c r="V35" s="156"/>
      <c r="W35" s="156"/>
      <c r="X35" s="155"/>
      <c r="Y35" s="155"/>
      <c r="Z35" s="156"/>
      <c r="AA35" s="156"/>
      <c r="AB35" s="156"/>
      <c r="AC35" s="156"/>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row>
    <row r="36" spans="1:59" s="204" customFormat="1" ht="45" x14ac:dyDescent="0.2">
      <c r="A36" s="129" t="s">
        <v>13</v>
      </c>
      <c r="B36" s="195"/>
      <c r="C36" s="209"/>
      <c r="D36" s="196">
        <f t="shared" ref="D36:D37" si="18">0.9/12*(0.95*B36+0.05*C36)</f>
        <v>0</v>
      </c>
      <c r="E36" s="197" t="s">
        <v>17</v>
      </c>
      <c r="F36" s="126" t="s">
        <v>5</v>
      </c>
      <c r="G36" s="196">
        <f>AB39</f>
        <v>0</v>
      </c>
      <c r="H36" s="196">
        <f>D36+G36</f>
        <v>0</v>
      </c>
      <c r="I36" s="195"/>
      <c r="J36" s="198" t="s">
        <v>5</v>
      </c>
      <c r="K36" s="199">
        <f>IF(I36*0.09&lt;=H36,I36*0.09,H36)</f>
        <v>0</v>
      </c>
      <c r="L36" s="201">
        <f t="shared" si="0"/>
        <v>0</v>
      </c>
      <c r="M36" s="211" t="s">
        <v>5</v>
      </c>
      <c r="O36" s="203"/>
      <c r="Q36" s="205"/>
      <c r="R36" s="205"/>
      <c r="S36" s="205"/>
      <c r="T36" s="205"/>
      <c r="U36" s="205"/>
      <c r="V36" s="212"/>
      <c r="W36" s="212"/>
      <c r="X36" s="205"/>
      <c r="Y36" s="205"/>
      <c r="Z36" s="212"/>
      <c r="AA36" s="212"/>
      <c r="AB36" s="212"/>
      <c r="AC36" s="212"/>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row>
    <row r="37" spans="1:59" s="204" customFormat="1" ht="45" x14ac:dyDescent="0.2">
      <c r="A37" s="129" t="s">
        <v>14</v>
      </c>
      <c r="B37" s="195"/>
      <c r="C37" s="209"/>
      <c r="D37" s="196">
        <f t="shared" si="18"/>
        <v>0</v>
      </c>
      <c r="E37" s="197" t="s">
        <v>16</v>
      </c>
      <c r="F37" s="126" t="s">
        <v>5</v>
      </c>
      <c r="G37" s="196">
        <f>AC39</f>
        <v>0</v>
      </c>
      <c r="H37" s="196">
        <f>D37+G37</f>
        <v>0</v>
      </c>
      <c r="I37" s="195"/>
      <c r="J37" s="198" t="s">
        <v>5</v>
      </c>
      <c r="K37" s="199">
        <f>IF(I37*0.04&lt;=H37,I37*0.04,H37)</f>
        <v>0</v>
      </c>
      <c r="L37" s="201">
        <f t="shared" si="0"/>
        <v>0</v>
      </c>
      <c r="M37" s="211" t="s">
        <v>5</v>
      </c>
      <c r="O37" s="203"/>
      <c r="Q37" s="205"/>
      <c r="R37" s="205"/>
      <c r="S37" s="205"/>
      <c r="T37" s="205"/>
      <c r="U37" s="205"/>
      <c r="V37" s="212"/>
      <c r="W37" s="212"/>
      <c r="X37" s="205"/>
      <c r="Y37" s="205"/>
      <c r="Z37" s="212"/>
      <c r="AA37" s="212"/>
      <c r="AB37" s="212"/>
      <c r="AC37" s="212"/>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row>
    <row r="38" spans="1:59" s="147" customFormat="1" ht="15" x14ac:dyDescent="0.25">
      <c r="A38" s="141" t="s">
        <v>3</v>
      </c>
      <c r="B38" s="185">
        <f>SUM(B12:B37)</f>
        <v>0</v>
      </c>
      <c r="C38" s="194">
        <f>SUM(C12:C37)</f>
        <v>0</v>
      </c>
      <c r="D38" s="142"/>
      <c r="E38" s="143"/>
      <c r="F38" s="238"/>
      <c r="G38" s="238"/>
      <c r="H38" s="238"/>
      <c r="I38" s="185">
        <f>SUM(I15:I37)</f>
        <v>0</v>
      </c>
      <c r="J38" s="239"/>
      <c r="K38" s="185">
        <f>SUM(K15:K37)</f>
        <v>0</v>
      </c>
      <c r="L38" s="144"/>
      <c r="M38" s="145"/>
      <c r="N38" s="127"/>
      <c r="O38" s="146"/>
      <c r="P38" s="146"/>
      <c r="Q38" s="166"/>
      <c r="R38" s="166"/>
      <c r="S38" s="166"/>
      <c r="T38" s="166"/>
      <c r="U38" s="166"/>
      <c r="V38" s="167"/>
      <c r="W38" s="167"/>
      <c r="X38" s="166"/>
      <c r="Y38" s="166"/>
      <c r="Z38" s="167"/>
      <c r="AA38" s="167"/>
      <c r="AB38" s="167"/>
      <c r="AC38" s="167"/>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row>
    <row r="39" spans="1:59" s="98" customFormat="1" ht="12.75" customHeight="1" x14ac:dyDescent="0.25">
      <c r="A39" s="149"/>
      <c r="B39" s="150"/>
      <c r="C39" s="150"/>
      <c r="D39" s="150"/>
      <c r="E39" s="150"/>
      <c r="F39" s="97"/>
      <c r="G39" s="97"/>
      <c r="H39" s="97"/>
      <c r="I39" s="97"/>
      <c r="K39" s="99"/>
      <c r="L39" s="97"/>
      <c r="M39" s="97"/>
      <c r="N39" s="127"/>
      <c r="O39" s="97"/>
      <c r="P39" s="146" t="s">
        <v>3</v>
      </c>
      <c r="Q39" s="166">
        <f t="shared" ref="Q39:AC39" si="19">SUM(Q12:Q38)</f>
        <v>0</v>
      </c>
      <c r="R39" s="166">
        <f t="shared" si="19"/>
        <v>0</v>
      </c>
      <c r="S39" s="166">
        <f t="shared" si="19"/>
        <v>0</v>
      </c>
      <c r="T39" s="166">
        <f t="shared" si="19"/>
        <v>0</v>
      </c>
      <c r="U39" s="166">
        <f t="shared" si="19"/>
        <v>0</v>
      </c>
      <c r="V39" s="166">
        <f t="shared" si="19"/>
        <v>0</v>
      </c>
      <c r="W39" s="166">
        <f t="shared" si="19"/>
        <v>0</v>
      </c>
      <c r="X39" s="166">
        <f t="shared" si="19"/>
        <v>0</v>
      </c>
      <c r="Y39" s="166">
        <f t="shared" si="19"/>
        <v>0</v>
      </c>
      <c r="Z39" s="166">
        <f t="shared" si="19"/>
        <v>0</v>
      </c>
      <c r="AA39" s="166">
        <f t="shared" si="19"/>
        <v>0</v>
      </c>
      <c r="AB39" s="166">
        <f t="shared" si="19"/>
        <v>0</v>
      </c>
      <c r="AC39" s="166">
        <f t="shared" si="19"/>
        <v>0</v>
      </c>
      <c r="AF39" s="101"/>
      <c r="AG39" s="166">
        <f>SUM(AG12:AG38)</f>
        <v>0</v>
      </c>
      <c r="AH39" s="166">
        <f>SUM(AH12:AH38)</f>
        <v>0</v>
      </c>
      <c r="AI39" s="166">
        <f>SUM(AI12:AI38)</f>
        <v>0</v>
      </c>
      <c r="AJ39" s="166">
        <f>SUM(AJ12:AJ38)</f>
        <v>0</v>
      </c>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row>
    <row r="40" spans="1:59" s="98" customFormat="1" ht="12.75" customHeight="1" x14ac:dyDescent="0.25">
      <c r="A40" s="149"/>
      <c r="B40" s="150"/>
      <c r="C40" s="150"/>
      <c r="D40" s="150"/>
      <c r="E40" s="150"/>
      <c r="F40" s="97"/>
      <c r="G40" s="151"/>
      <c r="H40" s="151"/>
      <c r="I40" s="151"/>
      <c r="J40" s="151" t="s">
        <v>95</v>
      </c>
      <c r="K40" s="184" t="str">
        <f>IF(B9="","",B9-K38)</f>
        <v/>
      </c>
      <c r="L40" s="97"/>
      <c r="M40" s="97"/>
      <c r="N40" s="127"/>
      <c r="O40" s="97"/>
      <c r="P40" s="97"/>
      <c r="Q40" s="168"/>
      <c r="R40" s="155"/>
      <c r="S40" s="168"/>
      <c r="T40" s="168"/>
      <c r="U40" s="168"/>
      <c r="V40" s="156"/>
      <c r="W40" s="156"/>
      <c r="X40" s="155"/>
      <c r="Y40" s="155"/>
      <c r="Z40" s="156"/>
      <c r="AA40" s="156"/>
      <c r="AB40" s="156"/>
      <c r="AC40" s="156"/>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row>
    <row r="41" spans="1:59" x14ac:dyDescent="0.2">
      <c r="A41" s="6"/>
      <c r="B41" s="11"/>
      <c r="C41" s="82"/>
      <c r="D41" s="1"/>
      <c r="E41" s="104"/>
      <c r="I41" s="1"/>
      <c r="J41" s="1"/>
      <c r="O41" s="1"/>
      <c r="Q41" s="169"/>
      <c r="R41" s="169"/>
      <c r="S41" s="169"/>
      <c r="T41" s="169"/>
    </row>
    <row r="42" spans="1:59" ht="12.95" customHeight="1" x14ac:dyDescent="0.2">
      <c r="A42" s="341"/>
      <c r="B42" s="341"/>
      <c r="C42" s="341"/>
      <c r="D42" s="1"/>
      <c r="E42" s="104"/>
      <c r="I42" s="1"/>
      <c r="J42" s="1"/>
      <c r="O42" s="1"/>
      <c r="Q42" s="169"/>
      <c r="R42" s="169"/>
      <c r="S42" s="169"/>
      <c r="T42" s="169"/>
    </row>
    <row r="43" spans="1:59" ht="12.95" hidden="1" customHeight="1" x14ac:dyDescent="0.2">
      <c r="A43" s="174" t="s">
        <v>65</v>
      </c>
      <c r="B43" s="213" t="s">
        <v>148</v>
      </c>
      <c r="C43" s="83"/>
      <c r="D43" s="83"/>
      <c r="E43" s="83"/>
      <c r="F43" s="83"/>
      <c r="H43" s="84"/>
      <c r="I43" s="84"/>
      <c r="J43" s="84"/>
      <c r="K43" s="84"/>
      <c r="L43" s="84"/>
      <c r="O43" s="1"/>
      <c r="Q43" s="169"/>
      <c r="R43" s="169"/>
      <c r="S43" s="169"/>
      <c r="T43" s="169"/>
    </row>
    <row r="44" spans="1:59" ht="12.95" hidden="1" customHeight="1" x14ac:dyDescent="0.2">
      <c r="A44" s="77" t="s">
        <v>25</v>
      </c>
      <c r="B44" s="82"/>
      <c r="C44" s="82"/>
      <c r="I44" s="1"/>
      <c r="J44" s="1"/>
      <c r="O44" s="1"/>
      <c r="Q44" s="169"/>
      <c r="R44" s="169"/>
      <c r="S44" s="169"/>
      <c r="T44" s="169"/>
    </row>
    <row r="45" spans="1:59" ht="12.95" hidden="1" customHeight="1" x14ac:dyDescent="0.2">
      <c r="A45" s="77" t="s">
        <v>10</v>
      </c>
      <c r="B45" s="82"/>
      <c r="I45" s="1"/>
      <c r="J45" s="1"/>
      <c r="O45" s="1"/>
      <c r="Q45" s="169"/>
      <c r="R45" s="169"/>
      <c r="S45" s="169"/>
      <c r="T45" s="169"/>
    </row>
    <row r="46" spans="1:59" ht="12.95" hidden="1" customHeight="1" x14ac:dyDescent="0.2">
      <c r="A46" s="77" t="s">
        <v>11</v>
      </c>
      <c r="B46" s="82"/>
      <c r="C46" s="82"/>
      <c r="D46" s="1"/>
      <c r="E46" s="104"/>
      <c r="F46" s="85"/>
      <c r="I46" s="86"/>
      <c r="J46" s="1"/>
      <c r="L46" s="86"/>
      <c r="O46" s="1"/>
      <c r="Q46" s="169"/>
      <c r="R46" s="169"/>
      <c r="S46" s="169"/>
      <c r="T46" s="169"/>
    </row>
    <row r="47" spans="1:59" ht="12.95" hidden="1" customHeight="1" x14ac:dyDescent="0.2">
      <c r="A47" s="77" t="s">
        <v>18</v>
      </c>
      <c r="B47" s="82"/>
      <c r="C47" s="82"/>
      <c r="D47" s="1"/>
      <c r="E47" s="104"/>
      <c r="F47" s="85"/>
      <c r="I47" s="86"/>
      <c r="J47" s="1"/>
      <c r="L47" s="86"/>
      <c r="O47" s="1"/>
      <c r="Q47" s="169"/>
      <c r="R47" s="169"/>
      <c r="S47" s="169"/>
      <c r="T47" s="169"/>
    </row>
    <row r="48" spans="1:59" ht="12.95" hidden="1" customHeight="1" x14ac:dyDescent="0.2">
      <c r="A48" s="79" t="s">
        <v>129</v>
      </c>
      <c r="B48" s="82"/>
      <c r="C48" s="82"/>
      <c r="D48" s="1"/>
      <c r="E48" s="104"/>
      <c r="F48" s="85"/>
      <c r="I48" s="86"/>
      <c r="J48" s="1"/>
      <c r="L48" s="86"/>
      <c r="O48" s="1"/>
      <c r="Q48" s="169"/>
      <c r="R48" s="169"/>
      <c r="S48" s="169"/>
      <c r="T48" s="169"/>
      <c r="AD48" s="224"/>
      <c r="AE48" s="224"/>
    </row>
    <row r="49" spans="1:45" ht="12.95" hidden="1" customHeight="1" x14ac:dyDescent="0.2">
      <c r="A49" s="79" t="s">
        <v>126</v>
      </c>
      <c r="B49" s="82"/>
      <c r="C49" s="82"/>
      <c r="D49" s="1"/>
      <c r="E49" s="104"/>
      <c r="F49" s="85"/>
      <c r="I49" s="86"/>
      <c r="J49" s="1"/>
      <c r="L49" s="86"/>
      <c r="O49" s="1"/>
      <c r="Q49" s="169"/>
      <c r="R49" s="169"/>
      <c r="S49" s="169"/>
      <c r="T49" s="169"/>
      <c r="AD49" s="224"/>
      <c r="AE49" s="224"/>
    </row>
    <row r="50" spans="1:45" ht="12.95" hidden="1" customHeight="1" x14ac:dyDescent="0.2">
      <c r="A50" s="78" t="s">
        <v>62</v>
      </c>
      <c r="B50" s="82"/>
      <c r="C50" s="82"/>
      <c r="D50" s="1"/>
      <c r="E50" s="104"/>
      <c r="F50" s="85"/>
      <c r="I50" s="86"/>
      <c r="J50" s="1"/>
      <c r="L50" s="86"/>
      <c r="O50" s="1"/>
      <c r="Q50" s="169"/>
      <c r="R50" s="169"/>
      <c r="S50" s="169"/>
      <c r="T50" s="169"/>
    </row>
    <row r="51" spans="1:45" ht="12.95" hidden="1" customHeight="1" x14ac:dyDescent="0.2">
      <c r="A51" s="78" t="s">
        <v>21</v>
      </c>
      <c r="B51" s="82"/>
      <c r="C51" s="82"/>
      <c r="D51" s="1"/>
      <c r="E51" s="104"/>
      <c r="F51" s="85"/>
      <c r="I51" s="86"/>
      <c r="J51" s="1"/>
      <c r="L51" s="86"/>
      <c r="O51" s="1"/>
      <c r="Q51" s="169"/>
      <c r="R51" s="169"/>
      <c r="S51" s="169"/>
      <c r="T51" s="169"/>
    </row>
    <row r="52" spans="1:45" ht="12.95" hidden="1" customHeight="1" x14ac:dyDescent="0.2">
      <c r="A52" s="78" t="s">
        <v>20</v>
      </c>
      <c r="B52" s="82"/>
      <c r="C52" s="82"/>
      <c r="D52" s="1"/>
      <c r="E52" s="104"/>
      <c r="F52" s="85"/>
      <c r="I52" s="86"/>
      <c r="J52" s="1"/>
      <c r="L52" s="86"/>
      <c r="O52" s="1"/>
      <c r="Q52" s="169"/>
      <c r="R52" s="169"/>
      <c r="S52" s="169"/>
      <c r="T52" s="169"/>
    </row>
    <row r="53" spans="1:45" ht="12.95" hidden="1" customHeight="1" x14ac:dyDescent="0.2">
      <c r="A53" s="78" t="s">
        <v>146</v>
      </c>
      <c r="B53" s="82"/>
      <c r="C53" s="82"/>
      <c r="D53" s="1"/>
      <c r="E53" s="104"/>
      <c r="F53" s="85"/>
      <c r="I53" s="86"/>
      <c r="J53" s="1"/>
      <c r="L53" s="86"/>
      <c r="O53" s="1"/>
      <c r="Q53" s="169"/>
      <c r="R53" s="169"/>
      <c r="S53" s="169"/>
      <c r="T53" s="169"/>
    </row>
    <row r="54" spans="1:45" ht="12.95" hidden="1" customHeight="1" x14ac:dyDescent="0.2">
      <c r="A54" s="79" t="s">
        <v>13</v>
      </c>
      <c r="B54" s="82"/>
      <c r="C54" s="82"/>
      <c r="D54" s="1"/>
      <c r="E54" s="104"/>
      <c r="F54" s="85"/>
      <c r="I54" s="86"/>
      <c r="J54" s="1"/>
      <c r="L54" s="86"/>
      <c r="O54" s="1"/>
      <c r="Q54" s="169"/>
      <c r="R54" s="169"/>
      <c r="S54" s="169"/>
      <c r="T54" s="169"/>
    </row>
    <row r="55" spans="1:45" ht="12.95" hidden="1" customHeight="1" x14ac:dyDescent="0.2">
      <c r="A55" s="79" t="s">
        <v>14</v>
      </c>
      <c r="B55" s="82"/>
      <c r="C55" s="82"/>
      <c r="D55" s="1"/>
      <c r="E55" s="104"/>
      <c r="F55" s="85"/>
      <c r="I55" s="86"/>
      <c r="J55" s="1"/>
      <c r="L55" s="86"/>
      <c r="O55" s="1"/>
      <c r="Q55" s="169"/>
      <c r="R55" s="169"/>
      <c r="S55" s="169"/>
      <c r="T55" s="169"/>
    </row>
    <row r="56" spans="1:45" ht="12.95" hidden="1" customHeight="1" x14ac:dyDescent="0.2">
      <c r="A56" s="81"/>
      <c r="B56" s="2"/>
      <c r="C56" s="82"/>
      <c r="D56" s="2"/>
      <c r="E56" s="12"/>
      <c r="F56" s="85"/>
      <c r="I56" s="86"/>
      <c r="J56" s="2"/>
      <c r="L56" s="86"/>
      <c r="M56" s="82"/>
      <c r="N56" s="82"/>
      <c r="O56" s="82"/>
      <c r="P56" s="2"/>
    </row>
    <row r="57" spans="1:45" ht="12.95" hidden="1" customHeight="1" x14ac:dyDescent="0.3">
      <c r="A57" s="174" t="s">
        <v>158</v>
      </c>
      <c r="B57" s="214" t="s">
        <v>159</v>
      </c>
      <c r="C57" s="83"/>
      <c r="D57" s="81"/>
      <c r="E57" s="81"/>
      <c r="F57" s="85"/>
      <c r="I57" s="86"/>
      <c r="J57" s="88"/>
      <c r="L57" s="86"/>
      <c r="M57" s="82"/>
      <c r="N57" s="82"/>
      <c r="O57" s="82"/>
      <c r="V57" s="170"/>
      <c r="W57" s="170"/>
      <c r="Z57" s="170"/>
      <c r="AA57" s="170"/>
      <c r="AB57" s="170"/>
      <c r="AC57" s="170"/>
      <c r="AF57" s="89"/>
      <c r="AG57" s="89"/>
      <c r="AH57" s="89"/>
      <c r="AI57" s="89"/>
      <c r="AJ57" s="89"/>
      <c r="AK57" s="89"/>
      <c r="AL57" s="89"/>
      <c r="AM57" s="89"/>
      <c r="AN57" s="89"/>
      <c r="AO57" s="89"/>
      <c r="AP57" s="89"/>
      <c r="AQ57" s="89"/>
      <c r="AR57" s="89"/>
      <c r="AS57" s="89"/>
    </row>
    <row r="58" spans="1:45" ht="12.95" hidden="1" customHeight="1" x14ac:dyDescent="0.3">
      <c r="A58" s="215" t="s">
        <v>11</v>
      </c>
      <c r="B58" s="214"/>
      <c r="C58" s="83"/>
      <c r="D58" s="81"/>
      <c r="E58" s="81"/>
      <c r="F58" s="85"/>
      <c r="I58" s="86"/>
      <c r="J58" s="88"/>
      <c r="L58" s="86"/>
      <c r="M58" s="82"/>
      <c r="N58" s="82"/>
      <c r="O58" s="82"/>
      <c r="V58" s="170"/>
      <c r="W58" s="170"/>
      <c r="Z58" s="170"/>
      <c r="AA58" s="170"/>
      <c r="AB58" s="170"/>
      <c r="AC58" s="170"/>
      <c r="AF58" s="89"/>
      <c r="AG58" s="89"/>
      <c r="AH58" s="89"/>
      <c r="AI58" s="89"/>
      <c r="AJ58" s="89"/>
      <c r="AK58" s="89"/>
      <c r="AL58" s="89"/>
      <c r="AM58" s="89"/>
      <c r="AN58" s="89"/>
      <c r="AO58" s="89"/>
      <c r="AP58" s="89"/>
      <c r="AQ58" s="89"/>
      <c r="AR58" s="89"/>
      <c r="AS58" s="89"/>
    </row>
    <row r="59" spans="1:45" ht="12.95" hidden="1" customHeight="1" x14ac:dyDescent="0.2">
      <c r="A59" s="79" t="s">
        <v>129</v>
      </c>
      <c r="B59" s="82"/>
      <c r="C59" s="82"/>
      <c r="D59" s="81"/>
      <c r="E59" s="81"/>
      <c r="F59" s="85"/>
      <c r="I59" s="86"/>
      <c r="J59" s="91"/>
      <c r="L59" s="86"/>
      <c r="M59" s="224"/>
      <c r="N59" s="2"/>
      <c r="O59" s="2"/>
      <c r="P59" s="2"/>
    </row>
    <row r="60" spans="1:45" ht="12.95" hidden="1" customHeight="1" x14ac:dyDescent="0.2">
      <c r="A60" s="79" t="s">
        <v>126</v>
      </c>
      <c r="B60" s="82"/>
      <c r="C60" s="82"/>
      <c r="D60" s="81"/>
      <c r="E60" s="81"/>
      <c r="F60" s="85"/>
      <c r="I60" s="86"/>
      <c r="J60" s="91"/>
      <c r="L60" s="86"/>
      <c r="M60" s="224"/>
      <c r="N60" s="2"/>
      <c r="O60" s="2"/>
      <c r="P60" s="2"/>
    </row>
    <row r="61" spans="1:45" ht="12.95" hidden="1" customHeight="1" x14ac:dyDescent="0.2">
      <c r="A61" s="78" t="s">
        <v>62</v>
      </c>
      <c r="B61" s="82"/>
      <c r="C61" s="82"/>
      <c r="D61" s="81"/>
      <c r="E61" s="81"/>
      <c r="F61" s="85"/>
      <c r="I61" s="86"/>
      <c r="J61" s="91"/>
      <c r="L61" s="86"/>
      <c r="M61" s="224"/>
      <c r="N61" s="2"/>
      <c r="O61" s="2"/>
      <c r="P61" s="2"/>
      <c r="AD61" s="224"/>
      <c r="AE61" s="224"/>
    </row>
    <row r="62" spans="1:45" ht="12.95" hidden="1" customHeight="1" x14ac:dyDescent="0.2">
      <c r="A62" s="78" t="s">
        <v>21</v>
      </c>
      <c r="B62" s="82"/>
      <c r="C62" s="82"/>
      <c r="D62" s="81"/>
      <c r="E62" s="81"/>
      <c r="F62" s="85"/>
      <c r="I62" s="86"/>
      <c r="J62" s="91"/>
      <c r="L62" s="86"/>
      <c r="M62" s="224"/>
      <c r="N62" s="2"/>
      <c r="O62" s="2"/>
      <c r="P62" s="2"/>
      <c r="AD62" s="224"/>
      <c r="AE62" s="224"/>
    </row>
    <row r="63" spans="1:45" ht="12.95" hidden="1" customHeight="1" x14ac:dyDescent="0.2">
      <c r="A63" s="78" t="s">
        <v>20</v>
      </c>
      <c r="B63" s="82"/>
      <c r="C63" s="82"/>
      <c r="D63" s="81"/>
      <c r="E63" s="81"/>
      <c r="F63" s="85"/>
      <c r="I63" s="86"/>
      <c r="J63" s="8"/>
      <c r="L63" s="86"/>
      <c r="M63" s="90"/>
      <c r="N63" s="224"/>
      <c r="O63" s="2"/>
      <c r="P63" s="2"/>
    </row>
    <row r="64" spans="1:45" ht="12.95" hidden="1" customHeight="1" x14ac:dyDescent="0.2">
      <c r="A64" s="78" t="s">
        <v>146</v>
      </c>
      <c r="B64" s="82"/>
      <c r="C64" s="82"/>
      <c r="D64" s="81"/>
      <c r="E64" s="81"/>
      <c r="F64" s="85"/>
      <c r="I64" s="86"/>
      <c r="J64" s="8"/>
      <c r="L64" s="86"/>
      <c r="M64" s="224"/>
      <c r="N64" s="2"/>
      <c r="O64" s="2"/>
      <c r="P64" s="2"/>
    </row>
    <row r="65" spans="1:45" ht="12.95" hidden="1" customHeight="1" x14ac:dyDescent="0.2">
      <c r="A65" s="79" t="s">
        <v>13</v>
      </c>
      <c r="B65" s="82"/>
      <c r="C65" s="82"/>
      <c r="D65" s="81"/>
      <c r="E65" s="81"/>
      <c r="F65" s="85"/>
      <c r="I65" s="86"/>
      <c r="J65" s="91"/>
      <c r="L65" s="86"/>
      <c r="M65" s="224"/>
      <c r="N65" s="2"/>
      <c r="O65" s="2"/>
      <c r="P65" s="2"/>
    </row>
    <row r="66" spans="1:45" ht="12.95" hidden="1" customHeight="1" x14ac:dyDescent="0.2">
      <c r="A66" s="79" t="s">
        <v>14</v>
      </c>
      <c r="B66" s="82"/>
      <c r="C66" s="82"/>
      <c r="D66" s="81"/>
      <c r="E66" s="81"/>
      <c r="F66" s="85"/>
      <c r="I66" s="86"/>
      <c r="J66" s="8"/>
      <c r="L66" s="86"/>
      <c r="M66" s="224"/>
      <c r="N66" s="2"/>
      <c r="O66" s="2"/>
      <c r="P66" s="2"/>
    </row>
    <row r="67" spans="1:45" ht="12.95" hidden="1" customHeight="1" x14ac:dyDescent="0.2">
      <c r="A67" s="83"/>
      <c r="B67" s="82"/>
      <c r="C67" s="82"/>
      <c r="D67" s="81"/>
      <c r="E67" s="81"/>
      <c r="F67" s="85"/>
      <c r="I67" s="86"/>
      <c r="J67" s="8"/>
      <c r="L67" s="86"/>
      <c r="M67" s="224"/>
      <c r="N67" s="2"/>
      <c r="O67" s="2"/>
      <c r="P67" s="2"/>
    </row>
    <row r="68" spans="1:45" ht="12.95" hidden="1" customHeight="1" x14ac:dyDescent="0.3">
      <c r="A68" s="174" t="s">
        <v>64</v>
      </c>
      <c r="B68" s="214" t="s">
        <v>160</v>
      </c>
      <c r="C68" s="83"/>
      <c r="D68" s="81"/>
      <c r="E68" s="81"/>
      <c r="F68" s="85"/>
      <c r="I68" s="86"/>
      <c r="J68" s="88"/>
      <c r="L68" s="86"/>
      <c r="M68" s="82"/>
      <c r="N68" s="82"/>
      <c r="O68" s="82"/>
      <c r="V68" s="170"/>
      <c r="W68" s="170"/>
      <c r="Z68" s="170"/>
      <c r="AA68" s="170"/>
      <c r="AB68" s="170"/>
      <c r="AC68" s="170"/>
      <c r="AF68" s="89"/>
      <c r="AG68" s="89"/>
      <c r="AH68" s="89"/>
      <c r="AI68" s="89"/>
      <c r="AJ68" s="89"/>
      <c r="AK68" s="89"/>
      <c r="AL68" s="89"/>
      <c r="AM68" s="89"/>
      <c r="AN68" s="89"/>
      <c r="AO68" s="89"/>
      <c r="AP68" s="89"/>
      <c r="AQ68" s="89"/>
      <c r="AR68" s="89"/>
      <c r="AS68" s="89"/>
    </row>
    <row r="69" spans="1:45" ht="12.95" hidden="1" customHeight="1" x14ac:dyDescent="0.2">
      <c r="A69" s="79" t="s">
        <v>129</v>
      </c>
      <c r="B69" s="82"/>
      <c r="C69" s="82"/>
      <c r="D69" s="81"/>
      <c r="E69" s="81"/>
      <c r="F69" s="85"/>
      <c r="I69" s="86"/>
      <c r="J69" s="91"/>
      <c r="L69" s="86"/>
      <c r="M69" s="224"/>
      <c r="N69" s="2"/>
      <c r="O69" s="2"/>
      <c r="P69" s="2"/>
    </row>
    <row r="70" spans="1:45" ht="12.95" hidden="1" customHeight="1" x14ac:dyDescent="0.2">
      <c r="A70" s="79" t="s">
        <v>126</v>
      </c>
      <c r="B70" s="82"/>
      <c r="C70" s="82"/>
      <c r="D70" s="81"/>
      <c r="E70" s="81"/>
      <c r="F70" s="85"/>
      <c r="I70" s="86"/>
      <c r="J70" s="91"/>
      <c r="L70" s="86"/>
      <c r="M70" s="224"/>
      <c r="N70" s="2"/>
      <c r="O70" s="2"/>
      <c r="P70" s="2"/>
    </row>
    <row r="71" spans="1:45" ht="12.95" hidden="1" customHeight="1" x14ac:dyDescent="0.2">
      <c r="A71" s="78" t="s">
        <v>62</v>
      </c>
      <c r="B71" s="82"/>
      <c r="C71" s="82"/>
      <c r="D71" s="81"/>
      <c r="E71" s="81"/>
      <c r="F71" s="85"/>
      <c r="I71" s="86"/>
      <c r="J71" s="91"/>
      <c r="L71" s="86"/>
      <c r="M71" s="224"/>
      <c r="N71" s="2"/>
      <c r="O71" s="2"/>
      <c r="P71" s="2"/>
      <c r="AD71" s="224"/>
      <c r="AE71" s="224"/>
    </row>
    <row r="72" spans="1:45" ht="12.95" hidden="1" customHeight="1" x14ac:dyDescent="0.2">
      <c r="A72" s="78" t="s">
        <v>21</v>
      </c>
      <c r="B72" s="82"/>
      <c r="C72" s="82"/>
      <c r="D72" s="81"/>
      <c r="E72" s="81"/>
      <c r="F72" s="85"/>
      <c r="I72" s="86"/>
      <c r="J72" s="91"/>
      <c r="L72" s="86"/>
      <c r="M72" s="224"/>
      <c r="N72" s="2"/>
      <c r="O72" s="2"/>
      <c r="P72" s="2"/>
      <c r="AD72" s="224"/>
      <c r="AE72" s="224"/>
    </row>
    <row r="73" spans="1:45" ht="12.95" hidden="1" customHeight="1" x14ac:dyDescent="0.2">
      <c r="A73" s="78" t="s">
        <v>20</v>
      </c>
      <c r="B73" s="82"/>
      <c r="C73" s="82"/>
      <c r="D73" s="81"/>
      <c r="E73" s="81"/>
      <c r="F73" s="85"/>
      <c r="I73" s="86"/>
      <c r="J73" s="8"/>
      <c r="L73" s="86"/>
      <c r="M73" s="90"/>
      <c r="N73" s="224"/>
      <c r="O73" s="2"/>
      <c r="P73" s="2"/>
    </row>
    <row r="74" spans="1:45" ht="12.95" hidden="1" customHeight="1" x14ac:dyDescent="0.2">
      <c r="A74" s="78" t="s">
        <v>146</v>
      </c>
      <c r="B74" s="82"/>
      <c r="C74" s="82"/>
      <c r="D74" s="81"/>
      <c r="E74" s="81"/>
      <c r="F74" s="85"/>
      <c r="I74" s="86"/>
      <c r="J74" s="8"/>
      <c r="L74" s="86"/>
      <c r="M74" s="224"/>
      <c r="N74" s="2"/>
      <c r="O74" s="2"/>
      <c r="P74" s="2"/>
    </row>
    <row r="75" spans="1:45" ht="12.95" hidden="1" customHeight="1" x14ac:dyDescent="0.2">
      <c r="A75" s="79" t="s">
        <v>13</v>
      </c>
      <c r="B75" s="82"/>
      <c r="C75" s="82"/>
      <c r="D75" s="81"/>
      <c r="E75" s="81"/>
      <c r="F75" s="85"/>
      <c r="I75" s="86"/>
      <c r="J75" s="91"/>
      <c r="L75" s="86"/>
      <c r="M75" s="224"/>
      <c r="N75" s="2"/>
      <c r="O75" s="2"/>
      <c r="P75" s="2"/>
    </row>
    <row r="76" spans="1:45" ht="12.95" hidden="1" customHeight="1" x14ac:dyDescent="0.2">
      <c r="A76" s="79" t="s">
        <v>14</v>
      </c>
      <c r="B76" s="82"/>
      <c r="C76" s="82"/>
      <c r="D76" s="81"/>
      <c r="E76" s="81"/>
      <c r="F76" s="85"/>
      <c r="I76" s="86"/>
      <c r="J76" s="8"/>
      <c r="L76" s="86"/>
      <c r="M76" s="224"/>
      <c r="N76" s="2"/>
      <c r="O76" s="2"/>
      <c r="P76" s="2"/>
    </row>
    <row r="77" spans="1:45" ht="12.95" hidden="1" customHeight="1" x14ac:dyDescent="0.2">
      <c r="A77" s="83"/>
      <c r="B77" s="82"/>
      <c r="C77" s="82"/>
      <c r="D77" s="81"/>
      <c r="E77" s="81"/>
      <c r="F77" s="85"/>
      <c r="I77" s="86"/>
      <c r="J77" s="8"/>
      <c r="L77" s="86"/>
      <c r="M77" s="224"/>
      <c r="N77" s="2"/>
      <c r="O77" s="2"/>
      <c r="P77" s="2"/>
    </row>
    <row r="78" spans="1:45" ht="12.95" hidden="1" customHeight="1" x14ac:dyDescent="0.3">
      <c r="A78" s="174" t="s">
        <v>153</v>
      </c>
      <c r="B78" s="214" t="s">
        <v>150</v>
      </c>
      <c r="C78" s="83"/>
      <c r="D78" s="81"/>
      <c r="E78" s="81"/>
      <c r="F78" s="85"/>
      <c r="I78" s="86"/>
      <c r="J78" s="88"/>
      <c r="L78" s="86"/>
      <c r="M78" s="82"/>
      <c r="N78" s="82"/>
      <c r="O78" s="82"/>
      <c r="V78" s="170"/>
      <c r="W78" s="170"/>
      <c r="Z78" s="170"/>
      <c r="AA78" s="170"/>
      <c r="AB78" s="170"/>
      <c r="AC78" s="170"/>
      <c r="AF78" s="89"/>
      <c r="AG78" s="89"/>
      <c r="AH78" s="89"/>
      <c r="AI78" s="89"/>
      <c r="AJ78" s="89"/>
      <c r="AK78" s="89"/>
      <c r="AL78" s="89"/>
      <c r="AM78" s="89"/>
      <c r="AN78" s="89"/>
      <c r="AO78" s="89"/>
      <c r="AP78" s="89"/>
      <c r="AQ78" s="89"/>
      <c r="AR78" s="89"/>
      <c r="AS78" s="89"/>
    </row>
    <row r="79" spans="1:45" ht="12.95" hidden="1" customHeight="1" x14ac:dyDescent="0.2">
      <c r="A79" s="78" t="s">
        <v>62</v>
      </c>
      <c r="B79" s="82"/>
      <c r="C79" s="82"/>
      <c r="D79" s="81"/>
      <c r="E79" s="81"/>
      <c r="F79" s="85"/>
      <c r="I79" s="86"/>
      <c r="J79" s="91"/>
      <c r="L79" s="86"/>
      <c r="M79" s="224"/>
      <c r="N79" s="2"/>
      <c r="O79" s="2"/>
      <c r="P79" s="2"/>
      <c r="AD79" s="224"/>
      <c r="AE79" s="224"/>
    </row>
    <row r="80" spans="1:45" ht="12.95" hidden="1" customHeight="1" x14ac:dyDescent="0.2">
      <c r="A80" s="78" t="s">
        <v>21</v>
      </c>
      <c r="B80" s="82"/>
      <c r="C80" s="82"/>
      <c r="D80" s="81"/>
      <c r="E80" s="81"/>
      <c r="F80" s="85"/>
      <c r="I80" s="86"/>
      <c r="J80" s="91"/>
      <c r="L80" s="86"/>
      <c r="M80" s="224"/>
      <c r="N80" s="2"/>
      <c r="O80" s="2"/>
      <c r="P80" s="2"/>
      <c r="AD80" s="224"/>
      <c r="AE80" s="224"/>
    </row>
    <row r="81" spans="1:16" ht="12.95" hidden="1" customHeight="1" x14ac:dyDescent="0.2">
      <c r="A81" s="78" t="s">
        <v>20</v>
      </c>
      <c r="B81" s="82"/>
      <c r="C81" s="82"/>
      <c r="D81" s="81"/>
      <c r="E81" s="81"/>
      <c r="F81" s="85"/>
      <c r="I81" s="86"/>
      <c r="J81" s="8"/>
      <c r="L81" s="86"/>
      <c r="M81" s="90"/>
      <c r="N81" s="224"/>
      <c r="O81" s="2"/>
      <c r="P81" s="2"/>
    </row>
    <row r="82" spans="1:16" ht="12.95" hidden="1" customHeight="1" x14ac:dyDescent="0.2">
      <c r="A82" s="78" t="s">
        <v>146</v>
      </c>
      <c r="B82" s="82"/>
      <c r="C82" s="82"/>
      <c r="D82" s="81"/>
      <c r="E82" s="81"/>
      <c r="F82" s="85"/>
      <c r="I82" s="86"/>
      <c r="J82" s="8"/>
      <c r="L82" s="86"/>
      <c r="M82" s="224"/>
      <c r="N82" s="2"/>
      <c r="O82" s="2"/>
      <c r="P82" s="2"/>
    </row>
    <row r="83" spans="1:16" ht="12.95" hidden="1" customHeight="1" x14ac:dyDescent="0.2">
      <c r="A83" s="79" t="s">
        <v>13</v>
      </c>
      <c r="B83" s="82"/>
      <c r="C83" s="82"/>
      <c r="D83" s="81"/>
      <c r="E83" s="81"/>
      <c r="F83" s="85"/>
      <c r="I83" s="86"/>
      <c r="J83" s="91"/>
      <c r="L83" s="86"/>
      <c r="M83" s="224"/>
      <c r="N83" s="2"/>
      <c r="O83" s="2"/>
      <c r="P83" s="2"/>
    </row>
    <row r="84" spans="1:16" ht="12.95" hidden="1" customHeight="1" x14ac:dyDescent="0.2">
      <c r="A84" s="79" t="s">
        <v>14</v>
      </c>
      <c r="B84" s="82"/>
      <c r="C84" s="82"/>
      <c r="D84" s="81"/>
      <c r="E84" s="81"/>
      <c r="F84" s="85"/>
      <c r="I84" s="86"/>
      <c r="J84" s="8"/>
      <c r="L84" s="86"/>
      <c r="M84" s="224"/>
      <c r="N84" s="2"/>
      <c r="O84" s="2"/>
      <c r="P84" s="2"/>
    </row>
    <row r="85" spans="1:16" ht="12.95" hidden="1" customHeight="1" x14ac:dyDescent="0.2">
      <c r="A85" s="83"/>
      <c r="B85" s="82"/>
      <c r="C85" s="82"/>
      <c r="D85" s="81"/>
      <c r="E85" s="81"/>
      <c r="F85" s="85"/>
      <c r="I85" s="86"/>
      <c r="J85" s="8"/>
      <c r="L85" s="86"/>
      <c r="M85" s="224"/>
      <c r="N85" s="2"/>
      <c r="O85" s="2"/>
      <c r="P85" s="2"/>
    </row>
    <row r="86" spans="1:16" ht="12.95" hidden="1" customHeight="1" x14ac:dyDescent="0.2">
      <c r="A86" s="174" t="s">
        <v>154</v>
      </c>
      <c r="B86" s="214" t="s">
        <v>155</v>
      </c>
      <c r="C86" s="82"/>
      <c r="D86" s="81"/>
      <c r="E86" s="81"/>
      <c r="F86" s="85"/>
      <c r="I86" s="86"/>
      <c r="J86" s="8"/>
      <c r="L86" s="86"/>
      <c r="M86" s="224"/>
      <c r="N86" s="2"/>
      <c r="O86" s="2"/>
      <c r="P86" s="2"/>
    </row>
    <row r="87" spans="1:16" ht="12.95" hidden="1" customHeight="1" x14ac:dyDescent="0.2">
      <c r="A87" s="78" t="s">
        <v>20</v>
      </c>
      <c r="B87" s="82"/>
      <c r="C87" s="82"/>
      <c r="D87" s="81"/>
      <c r="E87" s="81"/>
      <c r="F87" s="85"/>
      <c r="I87" s="86"/>
      <c r="J87" s="8"/>
      <c r="L87" s="86"/>
      <c r="M87" s="224"/>
      <c r="N87" s="2"/>
      <c r="O87" s="2"/>
      <c r="P87" s="2"/>
    </row>
    <row r="88" spans="1:16" ht="12.95" hidden="1" customHeight="1" x14ac:dyDescent="0.2">
      <c r="A88" s="78" t="s">
        <v>146</v>
      </c>
      <c r="B88" s="82"/>
      <c r="C88" s="82"/>
      <c r="D88" s="81"/>
      <c r="E88" s="81"/>
      <c r="F88" s="85"/>
      <c r="I88" s="86"/>
      <c r="J88" s="8"/>
      <c r="L88" s="86"/>
      <c r="M88" s="224"/>
      <c r="N88" s="2"/>
      <c r="O88" s="2"/>
      <c r="P88" s="2"/>
    </row>
    <row r="89" spans="1:16" ht="12.95" hidden="1" customHeight="1" x14ac:dyDescent="0.2">
      <c r="A89" s="79" t="s">
        <v>13</v>
      </c>
      <c r="B89" s="82"/>
      <c r="C89" s="82"/>
      <c r="D89" s="81"/>
      <c r="E89" s="81"/>
      <c r="F89" s="85"/>
      <c r="I89" s="86"/>
      <c r="J89" s="8"/>
      <c r="L89" s="86"/>
      <c r="M89" s="224"/>
      <c r="N89" s="2"/>
      <c r="O89" s="2"/>
      <c r="P89" s="2"/>
    </row>
    <row r="90" spans="1:16" ht="12.95" hidden="1" customHeight="1" x14ac:dyDescent="0.2">
      <c r="A90" s="79" t="s">
        <v>14</v>
      </c>
      <c r="B90" s="82"/>
      <c r="C90" s="82"/>
      <c r="D90" s="81"/>
      <c r="E90" s="81"/>
      <c r="F90" s="85"/>
      <c r="I90" s="86"/>
      <c r="J90" s="8"/>
      <c r="L90" s="86"/>
      <c r="M90" s="224"/>
      <c r="N90" s="2"/>
      <c r="O90" s="2"/>
      <c r="P90" s="2"/>
    </row>
    <row r="91" spans="1:16" ht="12.95" hidden="1" customHeight="1" x14ac:dyDescent="0.2">
      <c r="A91" s="83"/>
      <c r="B91" s="82"/>
      <c r="C91" s="82"/>
      <c r="D91" s="81"/>
      <c r="E91" s="81"/>
      <c r="F91" s="85"/>
      <c r="I91" s="86"/>
      <c r="J91" s="8"/>
      <c r="L91" s="86"/>
      <c r="M91" s="224"/>
      <c r="N91" s="2"/>
      <c r="O91" s="2"/>
      <c r="P91" s="2"/>
    </row>
    <row r="92" spans="1:16" ht="12.95" hidden="1" customHeight="1" x14ac:dyDescent="0.2">
      <c r="A92" s="174" t="s">
        <v>156</v>
      </c>
      <c r="B92" s="214" t="s">
        <v>151</v>
      </c>
      <c r="C92" s="82"/>
      <c r="D92" s="81"/>
      <c r="E92" s="81"/>
      <c r="F92" s="85"/>
      <c r="I92" s="86"/>
      <c r="J92" s="8"/>
      <c r="L92" s="86"/>
      <c r="M92" s="224"/>
      <c r="N92" s="2"/>
      <c r="O92" s="2"/>
      <c r="P92" s="2"/>
    </row>
    <row r="93" spans="1:16" ht="12.95" hidden="1" customHeight="1" x14ac:dyDescent="0.2">
      <c r="A93" s="78" t="s">
        <v>62</v>
      </c>
      <c r="B93" s="82"/>
      <c r="C93" s="82"/>
      <c r="D93" s="81"/>
      <c r="E93" s="81"/>
      <c r="F93" s="85"/>
      <c r="I93" s="86"/>
      <c r="J93" s="8"/>
      <c r="L93" s="86"/>
      <c r="M93" s="224"/>
      <c r="N93" s="2"/>
      <c r="O93" s="2"/>
      <c r="P93" s="2"/>
    </row>
    <row r="94" spans="1:16" ht="12.95" hidden="1" customHeight="1" x14ac:dyDescent="0.2">
      <c r="A94" s="78" t="s">
        <v>21</v>
      </c>
      <c r="B94" s="82"/>
      <c r="C94" s="82"/>
      <c r="D94" s="81"/>
      <c r="E94" s="81"/>
      <c r="F94" s="85"/>
      <c r="I94" s="86"/>
      <c r="J94" s="8"/>
      <c r="L94" s="86"/>
      <c r="M94" s="224"/>
      <c r="N94" s="2"/>
      <c r="O94" s="2"/>
      <c r="P94" s="2"/>
    </row>
    <row r="95" spans="1:16" ht="12.95" hidden="1" customHeight="1" x14ac:dyDescent="0.2">
      <c r="A95" s="78" t="s">
        <v>146</v>
      </c>
      <c r="B95" s="82"/>
      <c r="C95" s="82"/>
      <c r="D95" s="81"/>
      <c r="E95" s="81"/>
      <c r="F95" s="85"/>
      <c r="I95" s="86"/>
      <c r="J95" s="8"/>
      <c r="L95" s="86"/>
      <c r="M95" s="224"/>
      <c r="N95" s="2"/>
      <c r="O95" s="2"/>
      <c r="P95" s="2"/>
    </row>
    <row r="96" spans="1:16" ht="12.95" hidden="1" customHeight="1" x14ac:dyDescent="0.2">
      <c r="A96" s="79" t="s">
        <v>13</v>
      </c>
      <c r="B96" s="82"/>
      <c r="C96" s="82"/>
      <c r="D96" s="81"/>
      <c r="E96" s="81"/>
      <c r="F96" s="85"/>
      <c r="I96" s="86"/>
      <c r="J96" s="8"/>
      <c r="L96" s="86"/>
      <c r="M96" s="224"/>
      <c r="N96" s="2"/>
      <c r="O96" s="2"/>
      <c r="P96" s="2"/>
    </row>
    <row r="97" spans="1:45" ht="12.95" hidden="1" customHeight="1" x14ac:dyDescent="0.2">
      <c r="A97" s="79" t="s">
        <v>14</v>
      </c>
      <c r="B97" s="82"/>
      <c r="C97" s="82"/>
      <c r="D97" s="81"/>
      <c r="E97" s="81"/>
      <c r="F97" s="85"/>
      <c r="I97" s="86"/>
      <c r="J97" s="8"/>
      <c r="L97" s="86"/>
      <c r="M97" s="224"/>
      <c r="N97" s="2"/>
      <c r="O97" s="2"/>
      <c r="P97" s="2"/>
    </row>
    <row r="98" spans="1:45" ht="12.95" hidden="1" customHeight="1" x14ac:dyDescent="0.2">
      <c r="A98" s="83"/>
      <c r="B98" s="82"/>
      <c r="C98" s="82"/>
      <c r="D98" s="81"/>
      <c r="E98" s="81"/>
      <c r="F98" s="85"/>
      <c r="I98" s="86"/>
      <c r="J98" s="8"/>
      <c r="L98" s="86"/>
      <c r="M98" s="224"/>
      <c r="N98" s="2"/>
      <c r="O98" s="2"/>
      <c r="P98" s="2"/>
    </row>
    <row r="99" spans="1:45" ht="12.95" hidden="1" customHeight="1" x14ac:dyDescent="0.2">
      <c r="A99" s="174" t="s">
        <v>157</v>
      </c>
      <c r="B99" s="214" t="s">
        <v>152</v>
      </c>
      <c r="C99" s="82"/>
      <c r="D99" s="81"/>
      <c r="E99" s="81"/>
      <c r="F99" s="85"/>
      <c r="I99" s="86"/>
      <c r="J99" s="8"/>
      <c r="L99" s="86"/>
      <c r="M99" s="224"/>
      <c r="N99" s="2"/>
      <c r="O99" s="2"/>
      <c r="P99" s="2"/>
    </row>
    <row r="100" spans="1:45" ht="12.95" hidden="1" customHeight="1" x14ac:dyDescent="0.2">
      <c r="A100" s="78" t="s">
        <v>62</v>
      </c>
      <c r="B100" s="82"/>
      <c r="C100" s="82"/>
      <c r="D100" s="81"/>
      <c r="E100" s="81"/>
      <c r="F100" s="85"/>
      <c r="I100" s="86"/>
      <c r="J100" s="8"/>
      <c r="L100" s="86"/>
      <c r="M100" s="224"/>
      <c r="N100" s="2"/>
      <c r="O100" s="2"/>
      <c r="P100" s="2"/>
    </row>
    <row r="101" spans="1:45" ht="12.95" hidden="1" customHeight="1" x14ac:dyDescent="0.2">
      <c r="A101" s="78" t="s">
        <v>21</v>
      </c>
      <c r="B101" s="82"/>
      <c r="C101" s="82"/>
      <c r="D101" s="81"/>
      <c r="E101" s="81"/>
      <c r="F101" s="85"/>
      <c r="I101" s="86"/>
      <c r="J101" s="8"/>
      <c r="L101" s="86"/>
      <c r="M101" s="224"/>
      <c r="N101" s="2"/>
      <c r="O101" s="2"/>
      <c r="P101" s="2"/>
    </row>
    <row r="102" spans="1:45" ht="12.95" hidden="1" customHeight="1" x14ac:dyDescent="0.2">
      <c r="A102" s="78" t="s">
        <v>20</v>
      </c>
      <c r="B102" s="82"/>
      <c r="C102" s="82"/>
      <c r="D102" s="81"/>
      <c r="E102" s="81"/>
      <c r="F102" s="85"/>
      <c r="I102" s="86"/>
      <c r="J102" s="8"/>
      <c r="L102" s="86"/>
      <c r="M102" s="224"/>
      <c r="N102" s="2"/>
      <c r="O102" s="2"/>
      <c r="P102" s="2"/>
    </row>
    <row r="103" spans="1:45" ht="12.95" hidden="1" customHeight="1" x14ac:dyDescent="0.2">
      <c r="A103" s="79" t="s">
        <v>13</v>
      </c>
      <c r="B103" s="82"/>
      <c r="C103" s="82"/>
      <c r="D103" s="81"/>
      <c r="E103" s="81"/>
      <c r="F103" s="85"/>
      <c r="I103" s="86"/>
      <c r="J103" s="8"/>
      <c r="L103" s="86"/>
      <c r="M103" s="224"/>
      <c r="N103" s="2"/>
      <c r="O103" s="2"/>
      <c r="P103" s="2"/>
    </row>
    <row r="104" spans="1:45" ht="12.95" hidden="1" customHeight="1" x14ac:dyDescent="0.2">
      <c r="A104" s="79" t="s">
        <v>14</v>
      </c>
      <c r="B104" s="82"/>
      <c r="C104" s="82"/>
      <c r="D104" s="81"/>
      <c r="E104" s="81"/>
      <c r="F104" s="85"/>
      <c r="I104" s="86"/>
      <c r="J104" s="8"/>
      <c r="L104" s="86"/>
      <c r="M104" s="224"/>
      <c r="N104" s="2"/>
      <c r="O104" s="2"/>
      <c r="P104" s="2"/>
    </row>
    <row r="105" spans="1:45" ht="12.95" hidden="1" customHeight="1" x14ac:dyDescent="0.2">
      <c r="A105" s="81"/>
      <c r="B105" s="2"/>
      <c r="C105" s="82"/>
      <c r="D105" s="2"/>
      <c r="E105" s="12"/>
      <c r="F105" s="85"/>
      <c r="I105" s="86"/>
      <c r="J105" s="2"/>
      <c r="L105" s="86"/>
      <c r="M105" s="82"/>
      <c r="N105" s="82"/>
      <c r="O105" s="82"/>
      <c r="P105" s="2"/>
    </row>
    <row r="106" spans="1:45" ht="12.95" hidden="1" customHeight="1" x14ac:dyDescent="0.3">
      <c r="A106" s="174" t="s">
        <v>63</v>
      </c>
      <c r="B106" s="214" t="s">
        <v>149</v>
      </c>
      <c r="C106" s="83"/>
      <c r="D106" s="81"/>
      <c r="E106" s="81"/>
      <c r="F106" s="85"/>
      <c r="I106" s="86"/>
      <c r="J106" s="88"/>
      <c r="L106" s="86"/>
      <c r="M106" s="82"/>
      <c r="N106" s="82"/>
      <c r="O106" s="82"/>
      <c r="V106" s="170"/>
      <c r="W106" s="170"/>
      <c r="Z106" s="170"/>
      <c r="AA106" s="170"/>
      <c r="AB106" s="170"/>
      <c r="AC106" s="170"/>
      <c r="AF106" s="89"/>
      <c r="AG106" s="89"/>
      <c r="AH106" s="89"/>
      <c r="AI106" s="89"/>
      <c r="AJ106" s="89"/>
      <c r="AK106" s="89"/>
      <c r="AL106" s="89"/>
      <c r="AM106" s="89"/>
      <c r="AN106" s="89"/>
      <c r="AO106" s="89"/>
      <c r="AP106" s="89"/>
      <c r="AQ106" s="89"/>
      <c r="AR106" s="89"/>
      <c r="AS106" s="89"/>
    </row>
    <row r="107" spans="1:45" ht="12.95" hidden="1" customHeight="1" x14ac:dyDescent="0.2">
      <c r="A107" s="77" t="s">
        <v>12</v>
      </c>
      <c r="B107" s="82"/>
      <c r="C107" s="82"/>
      <c r="D107" s="81"/>
      <c r="E107" s="81"/>
      <c r="F107" s="85"/>
      <c r="I107" s="86"/>
      <c r="J107" s="8"/>
      <c r="L107" s="86"/>
      <c r="M107" s="224"/>
      <c r="N107" s="2"/>
      <c r="O107" s="2"/>
      <c r="P107" s="2"/>
    </row>
    <row r="108" spans="1:45" ht="12.95" hidden="1" customHeight="1" x14ac:dyDescent="0.2">
      <c r="A108" s="78" t="s">
        <v>62</v>
      </c>
      <c r="B108" s="82"/>
      <c r="C108" s="82"/>
      <c r="D108" s="81"/>
      <c r="E108" s="81"/>
      <c r="F108" s="85"/>
      <c r="I108" s="86"/>
      <c r="J108" s="91"/>
      <c r="L108" s="86"/>
      <c r="M108" s="224"/>
      <c r="N108" s="2"/>
      <c r="O108" s="2"/>
      <c r="P108" s="2"/>
    </row>
    <row r="109" spans="1:45" ht="12.95" hidden="1" customHeight="1" x14ac:dyDescent="0.2">
      <c r="A109" s="78" t="s">
        <v>21</v>
      </c>
      <c r="B109" s="82"/>
      <c r="C109" s="82"/>
      <c r="D109" s="81"/>
      <c r="E109" s="81"/>
      <c r="F109" s="85"/>
      <c r="I109" s="86"/>
      <c r="J109" s="91"/>
      <c r="L109" s="86"/>
      <c r="M109" s="224"/>
      <c r="N109" s="2"/>
      <c r="O109" s="2"/>
      <c r="P109" s="2"/>
    </row>
    <row r="110" spans="1:45" ht="12.95" hidden="1" customHeight="1" x14ac:dyDescent="0.2">
      <c r="A110" s="78" t="s">
        <v>20</v>
      </c>
      <c r="B110" s="82"/>
      <c r="C110" s="82"/>
      <c r="D110" s="81"/>
      <c r="E110" s="81"/>
      <c r="F110" s="85"/>
      <c r="I110" s="86"/>
      <c r="J110" s="8"/>
      <c r="L110" s="86"/>
      <c r="M110" s="90"/>
      <c r="N110" s="224"/>
      <c r="O110" s="2"/>
      <c r="P110" s="2"/>
    </row>
    <row r="111" spans="1:45" ht="12.95" hidden="1" customHeight="1" x14ac:dyDescent="0.2">
      <c r="A111" s="78" t="s">
        <v>146</v>
      </c>
      <c r="B111" s="82"/>
      <c r="C111" s="82"/>
      <c r="D111" s="81"/>
      <c r="E111" s="81"/>
      <c r="F111" s="85"/>
      <c r="I111" s="86"/>
      <c r="J111" s="8"/>
      <c r="L111" s="86"/>
      <c r="M111" s="224"/>
      <c r="N111" s="2"/>
      <c r="O111" s="2"/>
      <c r="P111" s="2"/>
    </row>
    <row r="112" spans="1:45" ht="12.95" hidden="1" customHeight="1" x14ac:dyDescent="0.2">
      <c r="A112" s="79" t="s">
        <v>13</v>
      </c>
      <c r="B112" s="82"/>
      <c r="C112" s="82"/>
      <c r="D112" s="81"/>
      <c r="E112" s="81"/>
      <c r="F112" s="85"/>
      <c r="I112" s="86"/>
      <c r="J112" s="91"/>
      <c r="L112" s="86"/>
      <c r="M112" s="224"/>
      <c r="N112" s="2"/>
      <c r="O112" s="2"/>
      <c r="P112" s="2"/>
    </row>
    <row r="113" spans="1:59" ht="12.95" hidden="1" customHeight="1" x14ac:dyDescent="0.2">
      <c r="A113" s="79" t="s">
        <v>14</v>
      </c>
      <c r="B113" s="82"/>
      <c r="C113" s="82"/>
      <c r="D113" s="81"/>
      <c r="E113" s="81"/>
      <c r="F113" s="85"/>
      <c r="I113" s="86"/>
      <c r="J113" s="8"/>
      <c r="L113" s="86"/>
      <c r="M113" s="224"/>
      <c r="N113" s="2"/>
      <c r="O113" s="2"/>
      <c r="P113" s="2"/>
    </row>
    <row r="114" spans="1:59" s="8" customFormat="1" ht="12.95" customHeight="1" x14ac:dyDescent="0.2">
      <c r="A114" s="81"/>
      <c r="C114" s="80"/>
      <c r="D114" s="81"/>
      <c r="E114" s="81"/>
      <c r="F114" s="85"/>
      <c r="H114" s="1"/>
      <c r="I114" s="86"/>
      <c r="K114" s="1"/>
      <c r="L114" s="86"/>
      <c r="M114" s="88"/>
      <c r="N114" s="88"/>
      <c r="O114" s="88"/>
      <c r="Q114" s="154"/>
      <c r="R114" s="154"/>
      <c r="S114" s="154"/>
      <c r="T114" s="154"/>
      <c r="U114" s="154"/>
      <c r="V114" s="154"/>
      <c r="W114" s="154"/>
      <c r="X114" s="154"/>
      <c r="Y114" s="154"/>
      <c r="Z114" s="154"/>
      <c r="AA114" s="154"/>
      <c r="AB114" s="154"/>
      <c r="AC114" s="154"/>
      <c r="BG114" s="224"/>
    </row>
    <row r="115" spans="1:59" s="8" customFormat="1" ht="12.95" customHeight="1" x14ac:dyDescent="0.2">
      <c r="A115" s="81"/>
      <c r="C115" s="81"/>
      <c r="D115" s="81"/>
      <c r="E115" s="81"/>
      <c r="H115" s="1"/>
      <c r="I115" s="86"/>
      <c r="K115" s="1"/>
      <c r="L115" s="86"/>
      <c r="M115" s="88"/>
      <c r="N115" s="88"/>
      <c r="O115" s="88"/>
      <c r="Q115" s="154"/>
      <c r="R115" s="154"/>
      <c r="S115" s="154"/>
      <c r="T115" s="154"/>
      <c r="U115" s="154"/>
      <c r="V115" s="154"/>
      <c r="W115" s="154"/>
      <c r="X115" s="154"/>
      <c r="Y115" s="154"/>
      <c r="Z115" s="154"/>
      <c r="AA115" s="154"/>
      <c r="AB115" s="154"/>
      <c r="AC115" s="154"/>
      <c r="BG115" s="224"/>
    </row>
    <row r="116" spans="1:59" s="8" customFormat="1" ht="12.95" customHeight="1" x14ac:dyDescent="0.2">
      <c r="A116" s="81"/>
      <c r="C116" s="80"/>
      <c r="D116" s="80"/>
      <c r="E116" s="80"/>
      <c r="H116" s="1"/>
      <c r="I116" s="86"/>
      <c r="K116" s="1"/>
      <c r="L116" s="86"/>
      <c r="Q116" s="154"/>
      <c r="R116" s="154"/>
      <c r="S116" s="154"/>
      <c r="T116" s="154"/>
      <c r="U116" s="154"/>
      <c r="V116" s="154"/>
      <c r="W116" s="154"/>
      <c r="X116" s="154"/>
      <c r="Y116" s="154"/>
      <c r="Z116" s="154"/>
      <c r="AA116" s="154"/>
      <c r="AB116" s="154"/>
      <c r="AC116" s="154"/>
      <c r="BG116" s="224"/>
    </row>
    <row r="117" spans="1:59" s="8" customFormat="1" ht="12.95" customHeight="1" x14ac:dyDescent="0.2">
      <c r="A117" s="81"/>
      <c r="C117" s="80"/>
      <c r="D117" s="81"/>
      <c r="E117" s="81"/>
      <c r="H117" s="1"/>
      <c r="I117" s="86"/>
      <c r="K117" s="1"/>
      <c r="L117" s="86"/>
      <c r="P117" s="9"/>
      <c r="Q117" s="154"/>
      <c r="R117" s="154"/>
      <c r="S117" s="154"/>
      <c r="T117" s="154"/>
      <c r="U117" s="154"/>
      <c r="V117" s="154"/>
      <c r="W117" s="154"/>
      <c r="X117" s="154"/>
      <c r="Y117" s="154"/>
      <c r="Z117" s="154"/>
      <c r="AA117" s="154"/>
      <c r="AB117" s="154"/>
      <c r="AC117" s="154"/>
      <c r="BG117" s="224"/>
    </row>
    <row r="118" spans="1:59" s="8" customFormat="1" ht="12.95" customHeight="1" x14ac:dyDescent="0.2">
      <c r="A118" s="81"/>
      <c r="C118" s="81"/>
      <c r="D118" s="81"/>
      <c r="E118" s="81"/>
      <c r="H118" s="1"/>
      <c r="I118" s="86"/>
      <c r="K118" s="1"/>
      <c r="L118" s="86"/>
      <c r="P118" s="9"/>
      <c r="Q118" s="154"/>
      <c r="R118" s="154"/>
      <c r="S118" s="154"/>
      <c r="T118" s="154"/>
      <c r="U118" s="154"/>
      <c r="V118" s="154"/>
      <c r="W118" s="154"/>
      <c r="X118" s="154"/>
      <c r="Y118" s="154"/>
      <c r="Z118" s="154"/>
      <c r="AA118" s="154"/>
      <c r="AB118" s="154"/>
      <c r="AC118" s="154"/>
      <c r="BG118" s="224"/>
    </row>
    <row r="119" spans="1:59" s="8" customFormat="1" ht="12.95" customHeight="1" x14ac:dyDescent="0.2">
      <c r="A119" s="81"/>
      <c r="C119" s="81"/>
      <c r="D119" s="81"/>
      <c r="E119" s="81"/>
      <c r="H119" s="1"/>
      <c r="I119" s="86"/>
      <c r="J119" s="91"/>
      <c r="K119" s="1"/>
      <c r="L119" s="86"/>
      <c r="P119" s="9"/>
      <c r="Q119" s="154"/>
      <c r="R119" s="154"/>
      <c r="S119" s="154"/>
      <c r="T119" s="154"/>
      <c r="U119" s="154"/>
      <c r="V119" s="154"/>
      <c r="W119" s="154"/>
      <c r="X119" s="154"/>
      <c r="Y119" s="154"/>
      <c r="Z119" s="154"/>
      <c r="AA119" s="154"/>
      <c r="AB119" s="154"/>
      <c r="AC119" s="154"/>
      <c r="BG119" s="224"/>
    </row>
    <row r="120" spans="1:59" s="8" customFormat="1" ht="12.95" customHeight="1" x14ac:dyDescent="0.2">
      <c r="A120" s="81"/>
      <c r="C120" s="81"/>
      <c r="D120" s="81"/>
      <c r="E120" s="81"/>
      <c r="H120" s="1"/>
      <c r="I120" s="86"/>
      <c r="J120" s="91"/>
      <c r="K120" s="1"/>
      <c r="L120" s="86"/>
      <c r="P120" s="9"/>
      <c r="Q120" s="154"/>
      <c r="R120" s="154"/>
      <c r="S120" s="154"/>
      <c r="T120" s="154"/>
      <c r="U120" s="154"/>
      <c r="V120" s="154"/>
      <c r="W120" s="154"/>
      <c r="X120" s="154"/>
      <c r="Y120" s="154"/>
      <c r="Z120" s="154"/>
      <c r="AA120" s="154"/>
      <c r="AB120" s="154"/>
      <c r="AC120" s="154"/>
      <c r="BG120" s="224"/>
    </row>
    <row r="121" spans="1:59" s="8" customFormat="1" ht="12.95" customHeight="1" x14ac:dyDescent="0.2">
      <c r="A121" s="81"/>
      <c r="B121" s="91"/>
      <c r="C121" s="81"/>
      <c r="D121" s="81"/>
      <c r="E121" s="81"/>
      <c r="H121" s="1"/>
      <c r="I121" s="86"/>
      <c r="J121" s="91"/>
      <c r="K121" s="1"/>
      <c r="L121" s="86"/>
      <c r="P121" s="9"/>
      <c r="Q121" s="154"/>
      <c r="R121" s="154"/>
      <c r="S121" s="154"/>
      <c r="T121" s="154"/>
      <c r="U121" s="154"/>
      <c r="V121" s="154"/>
      <c r="W121" s="154"/>
      <c r="X121" s="154"/>
      <c r="Y121" s="154"/>
      <c r="Z121" s="154"/>
      <c r="AA121" s="154"/>
      <c r="AB121" s="154"/>
      <c r="AC121" s="154"/>
      <c r="BG121" s="224"/>
    </row>
    <row r="122" spans="1:59" s="8" customFormat="1" ht="12.95" customHeight="1" x14ac:dyDescent="0.2">
      <c r="A122" s="87"/>
      <c r="B122" s="91"/>
      <c r="C122" s="81"/>
      <c r="D122" s="81"/>
      <c r="E122" s="81"/>
      <c r="H122" s="1"/>
      <c r="I122" s="86"/>
      <c r="J122" s="91"/>
      <c r="K122" s="1"/>
      <c r="L122" s="86"/>
      <c r="P122" s="9"/>
      <c r="Q122" s="154"/>
      <c r="R122" s="154"/>
      <c r="S122" s="154"/>
      <c r="T122" s="154"/>
      <c r="U122" s="154"/>
      <c r="V122" s="154"/>
      <c r="W122" s="154"/>
      <c r="X122" s="154"/>
      <c r="Y122" s="154"/>
      <c r="Z122" s="154"/>
      <c r="AA122" s="154"/>
      <c r="AB122" s="154"/>
      <c r="AC122" s="154"/>
      <c r="BG122" s="224"/>
    </row>
    <row r="123" spans="1:59" s="8" customFormat="1" ht="12.95" customHeight="1" x14ac:dyDescent="0.2">
      <c r="A123" s="87"/>
      <c r="B123" s="91"/>
      <c r="C123" s="81"/>
      <c r="D123" s="81"/>
      <c r="E123" s="81"/>
      <c r="H123" s="1"/>
      <c r="I123" s="86"/>
      <c r="J123" s="91"/>
      <c r="K123" s="1"/>
      <c r="L123" s="86"/>
      <c r="P123" s="9"/>
      <c r="Q123" s="154"/>
      <c r="R123" s="154"/>
      <c r="S123" s="154"/>
      <c r="T123" s="154"/>
      <c r="U123" s="154"/>
      <c r="V123" s="154"/>
      <c r="W123" s="154"/>
      <c r="X123" s="154"/>
      <c r="Y123" s="154"/>
      <c r="Z123" s="154"/>
      <c r="AA123" s="154"/>
      <c r="AB123" s="154"/>
      <c r="AC123" s="154"/>
      <c r="BG123" s="224"/>
    </row>
    <row r="124" spans="1:59" s="8" customFormat="1" ht="12.95" customHeight="1" x14ac:dyDescent="0.2">
      <c r="B124" s="91"/>
      <c r="C124" s="81"/>
      <c r="D124" s="81"/>
      <c r="E124" s="81"/>
      <c r="H124" s="92"/>
      <c r="I124" s="86"/>
      <c r="J124" s="91"/>
      <c r="K124" s="92"/>
      <c r="L124" s="93"/>
      <c r="P124" s="9"/>
      <c r="Q124" s="154"/>
      <c r="R124" s="154"/>
      <c r="S124" s="154"/>
      <c r="T124" s="154"/>
      <c r="U124" s="154"/>
      <c r="V124" s="154"/>
      <c r="W124" s="154"/>
      <c r="X124" s="154"/>
      <c r="Y124" s="154"/>
      <c r="Z124" s="154"/>
      <c r="AA124" s="154"/>
      <c r="AB124" s="154"/>
      <c r="AC124" s="154"/>
      <c r="BG124" s="224"/>
    </row>
    <row r="125" spans="1:59" ht="12.95" customHeight="1" x14ac:dyDescent="0.2">
      <c r="A125" s="8"/>
      <c r="B125" s="91"/>
      <c r="C125" s="81"/>
      <c r="D125" s="81"/>
      <c r="E125" s="81"/>
      <c r="F125" s="91"/>
      <c r="G125" s="91"/>
      <c r="H125" s="91"/>
      <c r="I125" s="81"/>
      <c r="J125" s="91"/>
      <c r="K125" s="81"/>
      <c r="L125" s="9"/>
      <c r="M125" s="8"/>
      <c r="N125" s="8"/>
      <c r="O125" s="8"/>
      <c r="P125" s="8"/>
      <c r="Q125" s="154"/>
      <c r="R125" s="154"/>
      <c r="S125" s="154"/>
      <c r="T125" s="154"/>
      <c r="U125" s="154"/>
      <c r="X125" s="154"/>
      <c r="Y125" s="154"/>
    </row>
    <row r="126" spans="1:59" ht="12.95" customHeight="1" x14ac:dyDescent="0.2">
      <c r="A126" s="8"/>
      <c r="B126" s="91"/>
      <c r="C126" s="81"/>
      <c r="D126" s="8"/>
      <c r="E126" s="83"/>
      <c r="F126" s="91"/>
      <c r="G126" s="91"/>
      <c r="H126" s="91"/>
      <c r="I126" s="8"/>
      <c r="J126" s="91"/>
      <c r="K126" s="81"/>
      <c r="L126" s="9"/>
      <c r="M126" s="8"/>
      <c r="N126" s="8"/>
      <c r="O126" s="8"/>
      <c r="P126" s="8"/>
      <c r="Q126" s="154"/>
      <c r="R126" s="154"/>
      <c r="S126" s="154"/>
      <c r="T126" s="154"/>
      <c r="U126" s="154"/>
      <c r="X126" s="154"/>
      <c r="Y126" s="154"/>
    </row>
    <row r="127" spans="1:59" ht="12.95" customHeight="1" x14ac:dyDescent="0.2">
      <c r="A127" s="91"/>
      <c r="B127" s="91"/>
      <c r="C127" s="91"/>
      <c r="D127" s="8"/>
      <c r="E127" s="83"/>
      <c r="F127" s="91"/>
      <c r="G127" s="91"/>
      <c r="H127" s="91"/>
      <c r="I127" s="8"/>
      <c r="J127" s="91"/>
      <c r="K127" s="81"/>
      <c r="L127" s="91"/>
      <c r="M127" s="8"/>
      <c r="N127" s="8"/>
      <c r="O127" s="8"/>
      <c r="P127" s="9"/>
      <c r="Q127" s="171"/>
      <c r="R127" s="171"/>
      <c r="S127" s="171"/>
      <c r="T127" s="171"/>
      <c r="U127" s="171"/>
      <c r="X127" s="171"/>
      <c r="Y127" s="171"/>
    </row>
    <row r="128" spans="1:59" ht="12.95" customHeight="1" x14ac:dyDescent="0.2">
      <c r="A128" s="91"/>
      <c r="B128" s="91"/>
      <c r="C128" s="8"/>
      <c r="D128" s="8"/>
      <c r="E128" s="83"/>
      <c r="F128" s="91"/>
      <c r="G128" s="91"/>
      <c r="H128" s="91"/>
      <c r="I128" s="8"/>
      <c r="J128" s="91"/>
      <c r="K128" s="81"/>
      <c r="L128" s="9"/>
      <c r="M128" s="8"/>
      <c r="N128" s="8"/>
      <c r="O128" s="8"/>
      <c r="P128" s="8"/>
      <c r="Q128" s="154"/>
      <c r="R128" s="154"/>
      <c r="S128" s="154"/>
      <c r="T128" s="154"/>
      <c r="U128" s="154"/>
      <c r="X128" s="154"/>
      <c r="Y128" s="154"/>
    </row>
    <row r="129" spans="1:59" ht="12.95" customHeight="1" x14ac:dyDescent="0.2">
      <c r="A129" s="8"/>
      <c r="B129" s="91"/>
      <c r="C129" s="8"/>
      <c r="D129" s="8"/>
      <c r="E129" s="83"/>
      <c r="F129" s="91"/>
      <c r="G129" s="91"/>
      <c r="H129" s="91"/>
      <c r="I129" s="8"/>
      <c r="J129" s="91"/>
      <c r="K129" s="81"/>
      <c r="L129" s="9"/>
      <c r="M129" s="8"/>
      <c r="N129" s="8"/>
      <c r="O129" s="8"/>
      <c r="P129" s="8"/>
      <c r="Q129" s="154"/>
      <c r="R129" s="154"/>
      <c r="S129" s="154"/>
      <c r="T129" s="154"/>
      <c r="U129" s="154"/>
      <c r="X129" s="154"/>
      <c r="Y129" s="154"/>
    </row>
    <row r="130" spans="1:59" ht="12.95" customHeight="1" x14ac:dyDescent="0.2">
      <c r="A130" s="81"/>
      <c r="B130" s="91"/>
      <c r="C130" s="8"/>
      <c r="D130" s="8"/>
      <c r="E130" s="83"/>
      <c r="F130" s="91"/>
      <c r="G130" s="91"/>
      <c r="H130" s="91"/>
      <c r="I130" s="8"/>
      <c r="J130" s="91"/>
      <c r="K130" s="8"/>
      <c r="L130" s="9"/>
      <c r="M130" s="8"/>
      <c r="N130" s="8"/>
      <c r="O130" s="8"/>
      <c r="P130" s="8"/>
      <c r="Q130" s="154"/>
      <c r="R130" s="154"/>
      <c r="S130" s="154"/>
      <c r="T130" s="154"/>
      <c r="U130" s="154"/>
      <c r="X130" s="154"/>
      <c r="Y130" s="154"/>
    </row>
    <row r="131" spans="1:59" ht="12.95" customHeight="1" x14ac:dyDescent="0.2">
      <c r="A131" s="81"/>
      <c r="B131" s="91"/>
      <c r="C131" s="8"/>
      <c r="D131" s="8"/>
      <c r="E131" s="83"/>
      <c r="F131" s="91"/>
      <c r="G131" s="91"/>
      <c r="H131" s="91"/>
      <c r="I131" s="8"/>
      <c r="J131" s="91"/>
      <c r="K131" s="8"/>
      <c r="L131" s="9"/>
      <c r="M131" s="8"/>
      <c r="N131" s="8"/>
      <c r="O131" s="8"/>
      <c r="P131" s="8"/>
      <c r="Q131" s="154"/>
      <c r="R131" s="154"/>
      <c r="S131" s="154"/>
      <c r="T131" s="154"/>
      <c r="U131" s="154"/>
      <c r="X131" s="154"/>
      <c r="Y131" s="154"/>
    </row>
    <row r="132" spans="1:59" s="9" customFormat="1" ht="12.95" customHeight="1" x14ac:dyDescent="0.2">
      <c r="A132" s="81"/>
      <c r="B132" s="91"/>
      <c r="C132" s="8"/>
      <c r="D132" s="8"/>
      <c r="E132" s="83"/>
      <c r="F132" s="91"/>
      <c r="G132" s="91"/>
      <c r="H132" s="91"/>
      <c r="I132" s="8"/>
      <c r="J132" s="91"/>
      <c r="K132" s="91"/>
      <c r="L132" s="88"/>
      <c r="M132" s="8"/>
      <c r="N132" s="8"/>
      <c r="O132" s="8"/>
      <c r="P132" s="8"/>
      <c r="Q132" s="154"/>
      <c r="R132" s="154"/>
      <c r="S132" s="154"/>
      <c r="T132" s="154"/>
      <c r="U132" s="154"/>
      <c r="V132" s="171"/>
      <c r="W132" s="171"/>
      <c r="X132" s="154"/>
      <c r="Y132" s="154"/>
      <c r="Z132" s="171"/>
      <c r="AA132" s="171"/>
      <c r="AB132" s="171"/>
      <c r="AC132" s="171"/>
    </row>
    <row r="133" spans="1:59" ht="12.95" customHeight="1" x14ac:dyDescent="0.2">
      <c r="A133" s="80"/>
      <c r="B133" s="88"/>
      <c r="C133" s="8"/>
      <c r="D133" s="91"/>
      <c r="E133" s="83"/>
      <c r="F133" s="91"/>
      <c r="G133" s="91"/>
      <c r="H133" s="91"/>
      <c r="I133" s="91"/>
      <c r="J133" s="91"/>
      <c r="K133" s="83"/>
      <c r="L133" s="88"/>
      <c r="M133" s="8"/>
      <c r="N133" s="8"/>
      <c r="O133" s="8"/>
      <c r="P133" s="8"/>
      <c r="Q133" s="154"/>
      <c r="R133" s="154"/>
      <c r="S133" s="154"/>
      <c r="T133" s="154"/>
      <c r="U133" s="154"/>
      <c r="X133" s="154"/>
      <c r="Y133" s="154"/>
    </row>
    <row r="134" spans="1:59" ht="12.95" customHeight="1" x14ac:dyDescent="0.2">
      <c r="A134" s="80"/>
      <c r="B134" s="8"/>
      <c r="C134" s="81"/>
      <c r="D134" s="81"/>
      <c r="E134" s="81"/>
      <c r="F134" s="91"/>
      <c r="G134" s="91"/>
      <c r="H134" s="91"/>
      <c r="I134" s="81"/>
      <c r="J134" s="91"/>
      <c r="K134" s="81"/>
      <c r="L134" s="88"/>
      <c r="M134" s="8"/>
      <c r="N134" s="8"/>
      <c r="O134" s="8"/>
      <c r="P134" s="8"/>
      <c r="Q134" s="154"/>
      <c r="R134" s="154"/>
      <c r="S134" s="154"/>
      <c r="T134" s="154"/>
      <c r="U134" s="154"/>
      <c r="X134" s="154"/>
      <c r="Y134" s="154"/>
    </row>
    <row r="135" spans="1:59" ht="12.95" customHeight="1" x14ac:dyDescent="0.2">
      <c r="A135" s="81"/>
      <c r="B135" s="8"/>
      <c r="C135" s="81"/>
      <c r="D135" s="81"/>
      <c r="E135" s="81"/>
      <c r="F135" s="91"/>
      <c r="G135" s="91"/>
      <c r="H135" s="91"/>
      <c r="I135" s="81"/>
      <c r="J135" s="91"/>
      <c r="K135" s="81"/>
      <c r="L135" s="88"/>
      <c r="M135" s="8"/>
      <c r="N135" s="8"/>
      <c r="O135" s="8"/>
      <c r="P135" s="8"/>
      <c r="Q135" s="154"/>
      <c r="R135" s="154"/>
      <c r="S135" s="154"/>
      <c r="T135" s="154"/>
      <c r="U135" s="154"/>
      <c r="X135" s="154"/>
      <c r="Y135" s="154"/>
    </row>
    <row r="136" spans="1:59" ht="12.95" customHeight="1" x14ac:dyDescent="0.2">
      <c r="A136" s="81"/>
      <c r="B136" s="91"/>
      <c r="C136" s="81"/>
      <c r="D136" s="81"/>
      <c r="E136" s="81"/>
      <c r="F136" s="91"/>
      <c r="G136" s="91"/>
      <c r="H136" s="91"/>
      <c r="I136" s="81"/>
      <c r="J136" s="91"/>
      <c r="K136" s="81"/>
      <c r="L136" s="88"/>
      <c r="M136" s="8"/>
      <c r="N136" s="8"/>
      <c r="O136" s="8"/>
      <c r="P136" s="8"/>
      <c r="Q136" s="154"/>
      <c r="R136" s="154"/>
      <c r="S136" s="154"/>
      <c r="T136" s="154"/>
      <c r="U136" s="154"/>
      <c r="X136" s="154"/>
      <c r="Y136" s="154"/>
    </row>
    <row r="137" spans="1:59" ht="12.95" customHeight="1" x14ac:dyDescent="0.2">
      <c r="A137" s="81"/>
      <c r="B137" s="91"/>
      <c r="C137" s="80"/>
      <c r="D137" s="80"/>
      <c r="E137" s="80"/>
      <c r="F137" s="8"/>
      <c r="G137" s="8"/>
      <c r="H137" s="8"/>
      <c r="I137" s="80"/>
      <c r="J137" s="91"/>
      <c r="K137" s="80"/>
      <c r="L137" s="88"/>
      <c r="M137" s="8"/>
      <c r="N137" s="8"/>
      <c r="O137" s="8"/>
      <c r="P137" s="8"/>
      <c r="Q137" s="154"/>
      <c r="R137" s="154"/>
      <c r="S137" s="154"/>
      <c r="T137" s="154"/>
      <c r="U137" s="154"/>
      <c r="X137" s="154"/>
      <c r="Y137" s="154"/>
    </row>
    <row r="138" spans="1:59" ht="12.95" customHeight="1" x14ac:dyDescent="0.2">
      <c r="A138" s="81"/>
      <c r="B138" s="91"/>
      <c r="C138" s="80"/>
      <c r="D138" s="80"/>
      <c r="E138" s="80"/>
      <c r="F138" s="8"/>
      <c r="G138" s="8"/>
      <c r="H138" s="8"/>
      <c r="I138" s="80"/>
      <c r="J138" s="91"/>
      <c r="K138" s="80"/>
      <c r="L138" s="88"/>
      <c r="M138" s="8"/>
      <c r="N138" s="8"/>
      <c r="O138" s="8"/>
      <c r="P138" s="8"/>
      <c r="Q138" s="154"/>
      <c r="R138" s="154"/>
      <c r="S138" s="154"/>
      <c r="T138" s="154"/>
      <c r="U138" s="154"/>
      <c r="X138" s="154"/>
      <c r="Y138" s="154"/>
    </row>
    <row r="139" spans="1:59" ht="12.95" customHeight="1" x14ac:dyDescent="0.2">
      <c r="A139" s="81"/>
      <c r="B139" s="91"/>
      <c r="C139" s="81"/>
      <c r="D139" s="81"/>
      <c r="E139" s="81"/>
      <c r="F139" s="8"/>
      <c r="G139" s="8"/>
      <c r="H139" s="8"/>
      <c r="I139" s="81"/>
      <c r="J139" s="88"/>
      <c r="K139" s="81"/>
      <c r="L139" s="88"/>
      <c r="M139" s="8"/>
      <c r="N139" s="8"/>
      <c r="O139" s="8"/>
      <c r="P139" s="8"/>
      <c r="Q139" s="154"/>
      <c r="R139" s="154"/>
      <c r="S139" s="154"/>
      <c r="T139" s="154"/>
      <c r="U139" s="154"/>
      <c r="X139" s="154"/>
      <c r="Y139" s="154"/>
    </row>
    <row r="140" spans="1:59" ht="12.95" customHeight="1" x14ac:dyDescent="0.2">
      <c r="A140" s="81"/>
      <c r="B140" s="91"/>
      <c r="C140" s="81"/>
      <c r="D140" s="81"/>
      <c r="E140" s="81"/>
      <c r="F140" s="8"/>
      <c r="G140" s="8"/>
      <c r="H140" s="8"/>
      <c r="I140" s="81"/>
      <c r="J140" s="88"/>
      <c r="K140" s="81"/>
      <c r="L140" s="88"/>
      <c r="M140" s="8"/>
      <c r="N140" s="8"/>
      <c r="O140" s="8"/>
      <c r="P140" s="8"/>
      <c r="Q140" s="154"/>
      <c r="R140" s="154"/>
      <c r="S140" s="154"/>
      <c r="T140" s="154"/>
      <c r="U140" s="154"/>
      <c r="X140" s="154"/>
      <c r="Y140" s="154"/>
    </row>
    <row r="141" spans="1:59" s="8" customFormat="1" ht="12.95" customHeight="1" x14ac:dyDescent="0.2">
      <c r="A141" s="81"/>
      <c r="B141" s="91"/>
      <c r="C141" s="81"/>
      <c r="D141" s="81"/>
      <c r="E141" s="81"/>
      <c r="I141" s="81"/>
      <c r="J141" s="88"/>
      <c r="K141" s="81"/>
      <c r="L141" s="88"/>
      <c r="Q141" s="154"/>
      <c r="R141" s="154"/>
      <c r="S141" s="154"/>
      <c r="T141" s="154"/>
      <c r="U141" s="154"/>
      <c r="V141" s="154"/>
      <c r="W141" s="154"/>
      <c r="X141" s="154"/>
      <c r="Y141" s="154"/>
      <c r="Z141" s="154"/>
      <c r="AA141" s="154"/>
      <c r="AB141" s="154"/>
      <c r="AC141" s="154"/>
      <c r="BG141" s="224"/>
    </row>
    <row r="142" spans="1:59" s="8" customFormat="1" ht="12.95" customHeight="1" x14ac:dyDescent="0.2">
      <c r="A142" s="81"/>
      <c r="B142" s="91"/>
      <c r="C142" s="81"/>
      <c r="D142" s="81"/>
      <c r="E142" s="81"/>
      <c r="I142" s="81"/>
      <c r="J142" s="88"/>
      <c r="K142" s="81"/>
      <c r="L142" s="88"/>
      <c r="Q142" s="154"/>
      <c r="R142" s="154"/>
      <c r="S142" s="154"/>
      <c r="T142" s="154"/>
      <c r="U142" s="154"/>
      <c r="V142" s="154"/>
      <c r="W142" s="154"/>
      <c r="X142" s="154"/>
      <c r="Y142" s="154"/>
      <c r="Z142" s="154"/>
      <c r="AA142" s="154"/>
      <c r="AB142" s="154"/>
      <c r="AC142" s="154"/>
      <c r="BG142" s="224"/>
    </row>
    <row r="143" spans="1:59" s="8" customFormat="1" ht="12.95" customHeight="1" x14ac:dyDescent="0.2">
      <c r="A143" s="87"/>
      <c r="B143" s="91"/>
      <c r="C143" s="81"/>
      <c r="D143" s="81"/>
      <c r="E143" s="81"/>
      <c r="I143" s="81"/>
      <c r="J143" s="88"/>
      <c r="K143" s="81"/>
      <c r="L143" s="9"/>
      <c r="Q143" s="154"/>
      <c r="R143" s="154"/>
      <c r="S143" s="154"/>
      <c r="T143" s="154"/>
      <c r="U143" s="154"/>
      <c r="V143" s="154"/>
      <c r="W143" s="154"/>
      <c r="X143" s="154"/>
      <c r="Y143" s="154"/>
      <c r="Z143" s="154"/>
      <c r="AA143" s="154"/>
      <c r="AB143" s="154"/>
      <c r="AC143" s="154"/>
      <c r="BG143" s="224"/>
    </row>
    <row r="144" spans="1:59" s="8" customFormat="1" ht="12.95" customHeight="1" x14ac:dyDescent="0.2">
      <c r="A144" s="87"/>
      <c r="B144" s="91"/>
      <c r="C144" s="81"/>
      <c r="D144" s="81"/>
      <c r="E144" s="81"/>
      <c r="I144" s="81"/>
      <c r="J144" s="88"/>
      <c r="K144" s="81"/>
      <c r="L144" s="9"/>
      <c r="Q144" s="154"/>
      <c r="R144" s="154"/>
      <c r="S144" s="154"/>
      <c r="T144" s="154"/>
      <c r="U144" s="154"/>
      <c r="V144" s="154"/>
      <c r="W144" s="154"/>
      <c r="X144" s="154"/>
      <c r="Y144" s="154"/>
      <c r="Z144" s="154"/>
      <c r="AA144" s="154"/>
      <c r="AB144" s="154"/>
      <c r="AC144" s="154"/>
      <c r="BG144" s="224"/>
    </row>
    <row r="145" spans="1:59" s="8" customFormat="1" ht="12.95" customHeight="1" x14ac:dyDescent="0.2">
      <c r="A145" s="80"/>
      <c r="B145" s="91"/>
      <c r="C145" s="81"/>
      <c r="D145" s="81"/>
      <c r="E145" s="81"/>
      <c r="I145" s="81"/>
      <c r="J145" s="88"/>
      <c r="K145" s="81"/>
      <c r="L145" s="88"/>
      <c r="Q145" s="154"/>
      <c r="R145" s="154"/>
      <c r="S145" s="154"/>
      <c r="T145" s="154"/>
      <c r="U145" s="154"/>
      <c r="V145" s="154"/>
      <c r="W145" s="154"/>
      <c r="X145" s="154"/>
      <c r="Y145" s="154"/>
      <c r="Z145" s="154"/>
      <c r="AA145" s="154"/>
      <c r="AB145" s="154"/>
      <c r="AC145" s="154"/>
      <c r="BG145" s="224"/>
    </row>
    <row r="146" spans="1:59" s="8" customFormat="1" ht="12.95" customHeight="1" x14ac:dyDescent="0.2">
      <c r="A146" s="80"/>
      <c r="B146" s="91"/>
      <c r="C146" s="81"/>
      <c r="D146" s="81"/>
      <c r="E146" s="81"/>
      <c r="I146" s="81"/>
      <c r="J146" s="88"/>
      <c r="K146" s="81"/>
      <c r="L146" s="88"/>
      <c r="Q146" s="154"/>
      <c r="R146" s="154"/>
      <c r="S146" s="154"/>
      <c r="T146" s="154"/>
      <c r="U146" s="154"/>
      <c r="V146" s="154"/>
      <c r="W146" s="154"/>
      <c r="X146" s="154"/>
      <c r="Y146" s="154"/>
      <c r="Z146" s="154"/>
      <c r="AA146" s="154"/>
      <c r="AB146" s="154"/>
      <c r="AC146" s="154"/>
      <c r="BG146" s="224"/>
    </row>
    <row r="147" spans="1:59" s="8" customFormat="1" ht="12.95" customHeight="1" x14ac:dyDescent="0.2">
      <c r="B147" s="91"/>
      <c r="C147" s="91"/>
      <c r="E147" s="83"/>
      <c r="J147" s="88"/>
      <c r="L147" s="88"/>
      <c r="Q147" s="154"/>
      <c r="R147" s="154"/>
      <c r="S147" s="154"/>
      <c r="T147" s="154"/>
      <c r="U147" s="154"/>
      <c r="V147" s="154"/>
      <c r="W147" s="154"/>
      <c r="X147" s="154"/>
      <c r="Y147" s="154"/>
      <c r="Z147" s="154"/>
      <c r="AA147" s="154"/>
      <c r="AB147" s="154"/>
      <c r="AC147" s="154"/>
      <c r="BG147" s="224"/>
    </row>
    <row r="148" spans="1:59" s="8" customFormat="1" ht="12.95" customHeight="1" x14ac:dyDescent="0.2">
      <c r="A148" s="91"/>
      <c r="B148" s="91"/>
      <c r="C148" s="91"/>
      <c r="E148" s="83"/>
      <c r="J148" s="88"/>
      <c r="L148" s="91"/>
      <c r="M148" s="9"/>
      <c r="N148" s="9"/>
      <c r="O148" s="9"/>
      <c r="Q148" s="154"/>
      <c r="R148" s="154"/>
      <c r="S148" s="154"/>
      <c r="T148" s="154"/>
      <c r="U148" s="154"/>
      <c r="V148" s="154"/>
      <c r="W148" s="154"/>
      <c r="X148" s="154"/>
      <c r="Y148" s="154"/>
      <c r="Z148" s="154"/>
      <c r="AA148" s="154"/>
      <c r="AB148" s="154"/>
      <c r="AC148" s="154"/>
      <c r="BG148" s="224"/>
    </row>
    <row r="149" spans="1:59" s="8" customFormat="1" ht="12.95" customHeight="1" x14ac:dyDescent="0.2">
      <c r="A149" s="91"/>
      <c r="B149" s="91"/>
      <c r="C149" s="80"/>
      <c r="D149" s="9"/>
      <c r="E149" s="10"/>
      <c r="F149" s="88"/>
      <c r="G149" s="88"/>
      <c r="H149" s="88"/>
      <c r="J149" s="88"/>
      <c r="L149" s="91"/>
      <c r="M149" s="9"/>
      <c r="N149" s="9"/>
      <c r="O149" s="9"/>
      <c r="Q149" s="154"/>
      <c r="R149" s="154"/>
      <c r="S149" s="154"/>
      <c r="T149" s="154"/>
      <c r="U149" s="154"/>
      <c r="V149" s="154"/>
      <c r="W149" s="154"/>
      <c r="X149" s="154"/>
      <c r="Y149" s="154"/>
      <c r="Z149" s="154"/>
      <c r="AA149" s="154"/>
      <c r="AB149" s="154"/>
      <c r="AC149" s="154"/>
      <c r="BG149" s="224"/>
    </row>
    <row r="150" spans="1:59" s="8" customFormat="1" ht="12.95" customHeight="1" x14ac:dyDescent="0.2">
      <c r="B150" s="91"/>
      <c r="C150" s="80"/>
      <c r="E150" s="83"/>
      <c r="F150" s="88"/>
      <c r="G150" s="88"/>
      <c r="H150" s="88"/>
      <c r="I150" s="9"/>
      <c r="J150" s="88"/>
      <c r="L150" s="91"/>
      <c r="M150" s="9"/>
      <c r="N150" s="9"/>
      <c r="O150" s="9"/>
      <c r="Q150" s="154"/>
      <c r="R150" s="154"/>
      <c r="S150" s="154"/>
      <c r="T150" s="154"/>
      <c r="U150" s="154"/>
      <c r="V150" s="154"/>
      <c r="W150" s="154"/>
      <c r="X150" s="154"/>
      <c r="Y150" s="154"/>
      <c r="Z150" s="154"/>
      <c r="AA150" s="154"/>
      <c r="AB150" s="154"/>
      <c r="AC150" s="154"/>
      <c r="BG150" s="224"/>
    </row>
    <row r="151" spans="1:59" s="8" customFormat="1" x14ac:dyDescent="0.2">
      <c r="B151" s="91"/>
      <c r="D151" s="91"/>
      <c r="E151" s="83"/>
      <c r="F151" s="88"/>
      <c r="G151" s="88"/>
      <c r="H151" s="88"/>
      <c r="J151" s="88"/>
      <c r="L151" s="91"/>
      <c r="M151" s="9"/>
      <c r="N151" s="9"/>
      <c r="O151" s="9"/>
      <c r="Q151" s="154"/>
      <c r="R151" s="154"/>
      <c r="S151" s="154"/>
      <c r="T151" s="154"/>
      <c r="U151" s="154"/>
      <c r="V151" s="154"/>
      <c r="W151" s="154"/>
      <c r="X151" s="154"/>
      <c r="Y151" s="154"/>
      <c r="Z151" s="154"/>
      <c r="AA151" s="154"/>
      <c r="AB151" s="154"/>
      <c r="AC151" s="154"/>
      <c r="BG151" s="224"/>
    </row>
    <row r="152" spans="1:59" s="8" customFormat="1" x14ac:dyDescent="0.2">
      <c r="B152" s="91"/>
      <c r="E152" s="83"/>
      <c r="F152" s="88"/>
      <c r="G152" s="88"/>
      <c r="H152" s="88"/>
      <c r="I152" s="91"/>
      <c r="J152" s="88"/>
      <c r="L152" s="91"/>
      <c r="M152" s="9"/>
      <c r="N152" s="9"/>
      <c r="O152" s="9"/>
      <c r="Q152" s="154"/>
      <c r="R152" s="154"/>
      <c r="S152" s="154"/>
      <c r="T152" s="154"/>
      <c r="U152" s="154"/>
      <c r="V152" s="154"/>
      <c r="W152" s="154"/>
      <c r="X152" s="154"/>
      <c r="Y152" s="154"/>
      <c r="Z152" s="154"/>
      <c r="AA152" s="154"/>
      <c r="AB152" s="154"/>
      <c r="AC152" s="154"/>
      <c r="BG152" s="224"/>
    </row>
    <row r="153" spans="1:59" s="8" customFormat="1" x14ac:dyDescent="0.2">
      <c r="B153" s="91"/>
      <c r="E153" s="83"/>
      <c r="F153" s="88"/>
      <c r="G153" s="88"/>
      <c r="H153" s="88"/>
      <c r="J153" s="88"/>
      <c r="K153" s="83"/>
      <c r="L153" s="91"/>
      <c r="M153" s="9"/>
      <c r="N153" s="9"/>
      <c r="O153" s="9"/>
      <c r="Q153" s="154"/>
      <c r="R153" s="154"/>
      <c r="S153" s="154"/>
      <c r="T153" s="154"/>
      <c r="U153" s="154"/>
      <c r="V153" s="154"/>
      <c r="W153" s="154"/>
      <c r="X153" s="154"/>
      <c r="Y153" s="154"/>
      <c r="Z153" s="154"/>
      <c r="AA153" s="154"/>
      <c r="AB153" s="154"/>
      <c r="AC153" s="154"/>
      <c r="BG153" s="224"/>
    </row>
    <row r="154" spans="1:59" s="8" customFormat="1" x14ac:dyDescent="0.2">
      <c r="B154" s="91"/>
      <c r="E154" s="83"/>
      <c r="F154" s="88"/>
      <c r="G154" s="88"/>
      <c r="H154" s="88"/>
      <c r="J154" s="88"/>
      <c r="K154" s="9"/>
      <c r="L154" s="91"/>
      <c r="M154" s="9"/>
      <c r="N154" s="9"/>
      <c r="O154" s="9"/>
      <c r="Q154" s="154"/>
      <c r="R154" s="154"/>
      <c r="S154" s="154"/>
      <c r="T154" s="154"/>
      <c r="U154" s="154"/>
      <c r="V154" s="154"/>
      <c r="W154" s="154"/>
      <c r="X154" s="154"/>
      <c r="Y154" s="154"/>
      <c r="Z154" s="154"/>
      <c r="AA154" s="154"/>
      <c r="AB154" s="154"/>
      <c r="AC154" s="154"/>
      <c r="BG154" s="224"/>
    </row>
    <row r="155" spans="1:59" s="8" customFormat="1" x14ac:dyDescent="0.2">
      <c r="B155" s="91"/>
      <c r="E155" s="83"/>
      <c r="F155" s="88"/>
      <c r="G155" s="88"/>
      <c r="H155" s="88"/>
      <c r="J155" s="88"/>
      <c r="K155" s="83"/>
      <c r="L155" s="91"/>
      <c r="M155" s="9"/>
      <c r="N155" s="9"/>
      <c r="O155" s="9"/>
      <c r="Q155" s="154"/>
      <c r="R155" s="154"/>
      <c r="S155" s="154"/>
      <c r="T155" s="154"/>
      <c r="U155" s="154"/>
      <c r="V155" s="154"/>
      <c r="W155" s="154"/>
      <c r="X155" s="154"/>
      <c r="Y155" s="154"/>
      <c r="Z155" s="154"/>
      <c r="AA155" s="154"/>
      <c r="AB155" s="154"/>
      <c r="AC155" s="154"/>
      <c r="BG155" s="224"/>
    </row>
    <row r="156" spans="1:59" s="8" customFormat="1" x14ac:dyDescent="0.2">
      <c r="B156" s="91"/>
      <c r="C156" s="9"/>
      <c r="E156" s="83"/>
      <c r="F156" s="88"/>
      <c r="G156" s="88"/>
      <c r="H156" s="88"/>
      <c r="J156" s="88"/>
      <c r="K156" s="91"/>
      <c r="L156" s="91"/>
      <c r="M156" s="9"/>
      <c r="N156" s="9"/>
      <c r="O156" s="9"/>
      <c r="Q156" s="154"/>
      <c r="R156" s="154"/>
      <c r="S156" s="154"/>
      <c r="T156" s="154"/>
      <c r="U156" s="154"/>
      <c r="V156" s="154"/>
      <c r="W156" s="154"/>
      <c r="X156" s="154"/>
      <c r="Y156" s="154"/>
      <c r="Z156" s="154"/>
      <c r="AA156" s="154"/>
      <c r="AB156" s="154"/>
      <c r="AC156" s="154"/>
      <c r="BG156" s="224"/>
    </row>
    <row r="157" spans="1:59" x14ac:dyDescent="0.2">
      <c r="A157" s="9"/>
      <c r="B157" s="91"/>
      <c r="C157" s="8"/>
      <c r="D157" s="8"/>
      <c r="E157" s="83"/>
      <c r="F157" s="88"/>
      <c r="G157" s="88"/>
      <c r="H157" s="88"/>
      <c r="I157" s="8"/>
      <c r="J157" s="88"/>
      <c r="K157" s="8"/>
      <c r="L157" s="91"/>
      <c r="M157" s="94"/>
      <c r="N157" s="94"/>
      <c r="O157" s="94"/>
      <c r="P157" s="8"/>
      <c r="Q157" s="154"/>
      <c r="R157" s="154"/>
      <c r="S157" s="154"/>
      <c r="T157" s="154"/>
      <c r="U157" s="154"/>
      <c r="X157" s="154"/>
      <c r="Y157" s="154"/>
    </row>
    <row r="158" spans="1:59" x14ac:dyDescent="0.2">
      <c r="A158" s="8"/>
      <c r="B158" s="8"/>
      <c r="C158" s="91"/>
      <c r="D158" s="8"/>
      <c r="E158" s="83"/>
      <c r="F158" s="88"/>
      <c r="G158" s="88"/>
      <c r="H158" s="88"/>
      <c r="I158" s="8"/>
      <c r="J158" s="88"/>
      <c r="K158" s="8"/>
      <c r="L158" s="91"/>
      <c r="M158" s="9"/>
      <c r="N158" s="9"/>
      <c r="O158" s="9"/>
      <c r="P158" s="8"/>
      <c r="Q158" s="154"/>
      <c r="R158" s="154"/>
      <c r="S158" s="154"/>
      <c r="T158" s="154"/>
      <c r="U158" s="154"/>
      <c r="X158" s="154"/>
      <c r="Y158" s="154"/>
    </row>
    <row r="159" spans="1:59" x14ac:dyDescent="0.2">
      <c r="A159" s="91"/>
      <c r="B159" s="8"/>
      <c r="C159" s="95"/>
      <c r="D159" s="8"/>
      <c r="E159" s="83"/>
      <c r="F159" s="88"/>
      <c r="G159" s="88"/>
      <c r="H159" s="88"/>
      <c r="I159" s="8"/>
      <c r="J159" s="88"/>
      <c r="K159" s="8"/>
      <c r="L159" s="94"/>
      <c r="M159" s="9"/>
      <c r="N159" s="9"/>
      <c r="O159" s="9"/>
      <c r="P159" s="8"/>
      <c r="Q159" s="154"/>
      <c r="R159" s="154"/>
      <c r="S159" s="154"/>
      <c r="T159" s="154"/>
      <c r="U159" s="154"/>
      <c r="X159" s="154"/>
      <c r="Y159" s="154"/>
    </row>
    <row r="160" spans="1:59" x14ac:dyDescent="0.2">
      <c r="A160" s="95"/>
      <c r="B160" s="8"/>
      <c r="C160" s="95"/>
      <c r="D160" s="8"/>
      <c r="E160" s="83"/>
      <c r="F160" s="88"/>
      <c r="G160" s="88"/>
      <c r="H160" s="88"/>
      <c r="I160" s="8"/>
      <c r="J160" s="88"/>
      <c r="K160" s="8"/>
      <c r="L160" s="94"/>
      <c r="M160" s="9"/>
      <c r="N160" s="9"/>
      <c r="O160" s="9"/>
      <c r="P160" s="8"/>
      <c r="Q160" s="154"/>
      <c r="R160" s="154"/>
      <c r="S160" s="154"/>
      <c r="T160" s="154"/>
      <c r="U160" s="154"/>
      <c r="X160" s="154"/>
      <c r="Y160" s="154"/>
    </row>
    <row r="161" spans="1:59" x14ac:dyDescent="0.2">
      <c r="A161" s="95"/>
      <c r="B161" s="8"/>
      <c r="C161" s="95"/>
      <c r="D161" s="8"/>
      <c r="E161" s="83"/>
      <c r="F161" s="88"/>
      <c r="G161" s="88"/>
      <c r="H161" s="88"/>
      <c r="I161" s="8"/>
      <c r="J161" s="88"/>
      <c r="K161" s="8"/>
      <c r="L161" s="94"/>
      <c r="M161" s="9"/>
      <c r="N161" s="9"/>
      <c r="O161" s="9"/>
      <c r="P161" s="8"/>
      <c r="Q161" s="154"/>
      <c r="R161" s="154"/>
      <c r="S161" s="154"/>
      <c r="T161" s="154"/>
      <c r="U161" s="154"/>
      <c r="X161" s="154"/>
      <c r="Y161" s="154"/>
    </row>
    <row r="162" spans="1:59" x14ac:dyDescent="0.2">
      <c r="A162" s="95"/>
      <c r="B162" s="8"/>
      <c r="C162" s="95"/>
      <c r="D162" s="8"/>
      <c r="E162" s="83"/>
      <c r="F162" s="88"/>
      <c r="G162" s="88"/>
      <c r="H162" s="88"/>
      <c r="I162" s="8"/>
      <c r="J162" s="88"/>
      <c r="K162" s="8"/>
      <c r="L162" s="94"/>
      <c r="M162" s="9"/>
      <c r="N162" s="9"/>
      <c r="O162" s="9"/>
      <c r="P162" s="8"/>
      <c r="Q162" s="154"/>
      <c r="R162" s="154"/>
      <c r="S162" s="154"/>
      <c r="T162" s="154"/>
      <c r="U162" s="154"/>
      <c r="X162" s="154"/>
      <c r="Y162" s="154"/>
    </row>
    <row r="163" spans="1:59" x14ac:dyDescent="0.2">
      <c r="A163" s="95"/>
      <c r="B163" s="8"/>
      <c r="C163" s="87"/>
      <c r="D163" s="8"/>
      <c r="E163" s="83"/>
      <c r="F163" s="88"/>
      <c r="G163" s="88"/>
      <c r="H163" s="88"/>
      <c r="I163" s="8"/>
      <c r="J163" s="88"/>
      <c r="K163" s="83"/>
      <c r="L163" s="94"/>
      <c r="M163" s="9"/>
      <c r="N163" s="9"/>
      <c r="O163" s="9"/>
      <c r="P163" s="8"/>
      <c r="Q163" s="154"/>
      <c r="R163" s="154"/>
      <c r="S163" s="154"/>
      <c r="T163" s="154"/>
      <c r="U163" s="154"/>
      <c r="X163" s="154"/>
      <c r="Y163" s="154"/>
    </row>
    <row r="164" spans="1:59" x14ac:dyDescent="0.2">
      <c r="A164" s="87"/>
      <c r="B164" s="8"/>
      <c r="C164" s="87"/>
      <c r="D164" s="8"/>
      <c r="E164" s="83"/>
      <c r="F164" s="88"/>
      <c r="G164" s="88"/>
      <c r="H164" s="88"/>
      <c r="I164" s="8"/>
      <c r="J164" s="88"/>
      <c r="K164" s="83"/>
      <c r="L164" s="94"/>
      <c r="M164" s="87"/>
      <c r="N164" s="9"/>
      <c r="O164" s="9"/>
      <c r="P164" s="8"/>
      <c r="Q164" s="154"/>
      <c r="R164" s="154"/>
      <c r="S164" s="154"/>
      <c r="T164" s="154"/>
      <c r="U164" s="154"/>
      <c r="X164" s="154"/>
      <c r="Y164" s="154"/>
    </row>
    <row r="165" spans="1:59" x14ac:dyDescent="0.2">
      <c r="A165" s="87"/>
      <c r="B165" s="8"/>
      <c r="C165" s="87"/>
      <c r="D165" s="8"/>
      <c r="E165" s="83"/>
      <c r="F165" s="88"/>
      <c r="G165" s="88"/>
      <c r="H165" s="88"/>
      <c r="I165" s="8"/>
      <c r="J165" s="88"/>
      <c r="K165" s="83"/>
      <c r="L165" s="94"/>
      <c r="M165" s="87"/>
      <c r="N165" s="9"/>
      <c r="O165" s="9"/>
      <c r="P165" s="8"/>
      <c r="Q165" s="154"/>
      <c r="R165" s="154"/>
      <c r="S165" s="154"/>
      <c r="T165" s="154"/>
      <c r="U165" s="154"/>
      <c r="X165" s="154"/>
      <c r="Y165" s="154"/>
    </row>
    <row r="166" spans="1:59" x14ac:dyDescent="0.2">
      <c r="A166" s="87"/>
      <c r="B166" s="8"/>
      <c r="C166" s="87"/>
      <c r="D166" s="8"/>
      <c r="E166" s="83"/>
      <c r="F166" s="88"/>
      <c r="G166" s="88"/>
      <c r="H166" s="88"/>
      <c r="I166" s="8"/>
      <c r="J166" s="88"/>
      <c r="K166" s="83"/>
      <c r="L166" s="91"/>
      <c r="M166" s="91"/>
      <c r="N166" s="9"/>
      <c r="O166" s="9"/>
      <c r="P166" s="8"/>
      <c r="Q166" s="154"/>
      <c r="R166" s="154"/>
      <c r="S166" s="154"/>
      <c r="T166" s="154"/>
      <c r="U166" s="154"/>
      <c r="X166" s="154"/>
      <c r="Y166" s="154"/>
    </row>
    <row r="167" spans="1:59" x14ac:dyDescent="0.2">
      <c r="A167" s="87"/>
      <c r="B167" s="8"/>
      <c r="C167" s="87"/>
      <c r="D167" s="8"/>
      <c r="E167" s="83"/>
      <c r="F167" s="88"/>
      <c r="G167" s="88"/>
      <c r="H167" s="88"/>
      <c r="I167" s="8"/>
      <c r="J167" s="88"/>
      <c r="K167" s="83"/>
      <c r="L167" s="91"/>
      <c r="M167" s="91"/>
      <c r="N167" s="9"/>
      <c r="O167" s="9"/>
      <c r="P167" s="8"/>
      <c r="Q167" s="154"/>
      <c r="R167" s="154"/>
      <c r="S167" s="154"/>
      <c r="T167" s="154"/>
      <c r="U167" s="154"/>
      <c r="X167" s="154"/>
      <c r="Y167" s="154"/>
    </row>
    <row r="168" spans="1:59" s="8" customFormat="1" x14ac:dyDescent="0.2">
      <c r="A168" s="87"/>
      <c r="C168" s="87"/>
      <c r="E168" s="83"/>
      <c r="F168" s="88"/>
      <c r="G168" s="88"/>
      <c r="H168" s="88"/>
      <c r="J168" s="88"/>
      <c r="K168" s="83"/>
      <c r="L168" s="91"/>
      <c r="M168" s="87"/>
      <c r="N168" s="9"/>
      <c r="O168" s="9"/>
      <c r="Q168" s="154"/>
      <c r="R168" s="154"/>
      <c r="S168" s="154"/>
      <c r="T168" s="154"/>
      <c r="U168" s="154"/>
      <c r="V168" s="154"/>
      <c r="W168" s="154"/>
      <c r="X168" s="154"/>
      <c r="Y168" s="154"/>
      <c r="Z168" s="154"/>
      <c r="AA168" s="154"/>
      <c r="AB168" s="154"/>
      <c r="AC168" s="154"/>
      <c r="BG168" s="224"/>
    </row>
    <row r="169" spans="1:59" s="8" customFormat="1" x14ac:dyDescent="0.2">
      <c r="A169" s="87"/>
      <c r="E169" s="83"/>
      <c r="F169" s="88"/>
      <c r="G169" s="88"/>
      <c r="H169" s="88"/>
      <c r="J169" s="88"/>
      <c r="K169" s="83"/>
      <c r="L169" s="92"/>
      <c r="M169" s="87"/>
      <c r="N169" s="9"/>
      <c r="O169" s="9"/>
      <c r="Q169" s="154"/>
      <c r="R169" s="154"/>
      <c r="S169" s="154"/>
      <c r="T169" s="154"/>
      <c r="U169" s="154"/>
      <c r="V169" s="154"/>
      <c r="W169" s="154"/>
      <c r="X169" s="154"/>
      <c r="Y169" s="154"/>
      <c r="Z169" s="154"/>
      <c r="AA169" s="154"/>
      <c r="AB169" s="154"/>
      <c r="AC169" s="154"/>
      <c r="BG169" s="224"/>
    </row>
    <row r="170" spans="1:59" s="8" customFormat="1" x14ac:dyDescent="0.2">
      <c r="E170" s="83"/>
      <c r="F170" s="88"/>
      <c r="G170" s="88"/>
      <c r="H170" s="88"/>
      <c r="J170" s="88"/>
      <c r="K170" s="83"/>
      <c r="L170" s="88"/>
      <c r="M170" s="87"/>
      <c r="Q170" s="154"/>
      <c r="R170" s="154"/>
      <c r="S170" s="154"/>
      <c r="T170" s="154"/>
      <c r="U170" s="154"/>
      <c r="V170" s="154"/>
      <c r="W170" s="154"/>
      <c r="X170" s="154"/>
      <c r="Y170" s="154"/>
      <c r="Z170" s="154"/>
      <c r="AA170" s="154"/>
      <c r="AB170" s="154"/>
      <c r="AC170" s="154"/>
      <c r="BG170" s="224"/>
    </row>
    <row r="171" spans="1:59" s="8" customFormat="1" x14ac:dyDescent="0.2">
      <c r="E171" s="83"/>
      <c r="F171" s="88"/>
      <c r="G171" s="88"/>
      <c r="H171" s="88"/>
      <c r="J171" s="88"/>
      <c r="K171" s="83"/>
      <c r="L171" s="88"/>
      <c r="Q171" s="154"/>
      <c r="R171" s="154"/>
      <c r="S171" s="154"/>
      <c r="T171" s="154"/>
      <c r="U171" s="154"/>
      <c r="V171" s="154"/>
      <c r="W171" s="154"/>
      <c r="X171" s="154"/>
      <c r="Y171" s="154"/>
      <c r="Z171" s="154"/>
      <c r="AA171" s="154"/>
      <c r="AB171" s="154"/>
      <c r="AC171" s="154"/>
      <c r="BG171" s="224"/>
    </row>
    <row r="172" spans="1:59" s="8" customFormat="1" x14ac:dyDescent="0.2">
      <c r="C172" s="91"/>
      <c r="E172" s="83"/>
      <c r="F172" s="88"/>
      <c r="G172" s="88"/>
      <c r="H172" s="88"/>
      <c r="J172" s="88"/>
      <c r="K172" s="83"/>
      <c r="L172" s="88"/>
      <c r="P172" s="91"/>
      <c r="Q172" s="172"/>
      <c r="R172" s="172"/>
      <c r="S172" s="172"/>
      <c r="T172" s="172"/>
      <c r="U172" s="172"/>
      <c r="V172" s="154"/>
      <c r="W172" s="154"/>
      <c r="X172" s="172"/>
      <c r="Y172" s="172"/>
      <c r="Z172" s="154"/>
      <c r="AA172" s="154"/>
      <c r="AB172" s="154"/>
      <c r="AC172" s="154"/>
      <c r="BG172" s="224"/>
    </row>
    <row r="173" spans="1:59" s="8" customFormat="1" x14ac:dyDescent="0.2">
      <c r="A173" s="91"/>
      <c r="C173" s="91"/>
      <c r="E173" s="83"/>
      <c r="F173" s="88"/>
      <c r="G173" s="88"/>
      <c r="H173" s="88"/>
      <c r="J173" s="88"/>
      <c r="K173" s="83"/>
      <c r="L173" s="88"/>
      <c r="Q173" s="154"/>
      <c r="R173" s="154"/>
      <c r="S173" s="154"/>
      <c r="T173" s="154"/>
      <c r="U173" s="154"/>
      <c r="V173" s="154"/>
      <c r="W173" s="154"/>
      <c r="X173" s="154"/>
      <c r="Y173" s="154"/>
      <c r="Z173" s="154"/>
      <c r="AA173" s="154"/>
      <c r="AB173" s="154"/>
      <c r="AC173" s="154"/>
      <c r="BG173" s="224"/>
    </row>
    <row r="174" spans="1:59" s="8" customFormat="1" x14ac:dyDescent="0.2">
      <c r="A174" s="91"/>
      <c r="E174" s="83"/>
      <c r="F174" s="88"/>
      <c r="G174" s="88"/>
      <c r="H174" s="88"/>
      <c r="J174" s="88"/>
      <c r="K174" s="83"/>
      <c r="L174" s="88"/>
      <c r="Q174" s="154"/>
      <c r="R174" s="154"/>
      <c r="S174" s="154"/>
      <c r="T174" s="154"/>
      <c r="U174" s="154"/>
      <c r="V174" s="154"/>
      <c r="W174" s="154"/>
      <c r="X174" s="154"/>
      <c r="Y174" s="154"/>
      <c r="Z174" s="154"/>
      <c r="AA174" s="154"/>
      <c r="AB174" s="154"/>
      <c r="AC174" s="154"/>
      <c r="BG174" s="224"/>
    </row>
    <row r="175" spans="1:59" s="8" customFormat="1" x14ac:dyDescent="0.2">
      <c r="E175" s="83"/>
      <c r="F175" s="88"/>
      <c r="G175" s="88"/>
      <c r="H175" s="88"/>
      <c r="J175" s="88"/>
      <c r="K175" s="83"/>
      <c r="L175" s="88"/>
      <c r="Q175" s="154"/>
      <c r="R175" s="154"/>
      <c r="S175" s="154"/>
      <c r="T175" s="154"/>
      <c r="U175" s="154"/>
      <c r="V175" s="154"/>
      <c r="W175" s="154"/>
      <c r="X175" s="154"/>
      <c r="Y175" s="154"/>
      <c r="Z175" s="154"/>
      <c r="AA175" s="154"/>
      <c r="AB175" s="154"/>
      <c r="AC175" s="154"/>
      <c r="BG175" s="224"/>
    </row>
    <row r="176" spans="1:59" s="8" customFormat="1" x14ac:dyDescent="0.2">
      <c r="E176" s="83"/>
      <c r="F176" s="88"/>
      <c r="G176" s="88"/>
      <c r="H176" s="88"/>
      <c r="J176" s="88"/>
      <c r="K176" s="83"/>
      <c r="L176" s="88"/>
      <c r="Q176" s="154"/>
      <c r="R176" s="154"/>
      <c r="S176" s="154"/>
      <c r="T176" s="154"/>
      <c r="U176" s="154"/>
      <c r="V176" s="154"/>
      <c r="W176" s="154"/>
      <c r="X176" s="154"/>
      <c r="Y176" s="154"/>
      <c r="Z176" s="154"/>
      <c r="AA176" s="154"/>
      <c r="AB176" s="154"/>
      <c r="AC176" s="154"/>
      <c r="BG176" s="224"/>
    </row>
    <row r="177" spans="1:59" s="91" customFormat="1" x14ac:dyDescent="0.2">
      <c r="A177" s="8"/>
      <c r="B177" s="8"/>
      <c r="C177" s="8"/>
      <c r="D177" s="8"/>
      <c r="E177" s="83"/>
      <c r="F177" s="88"/>
      <c r="G177" s="88"/>
      <c r="H177" s="88"/>
      <c r="I177" s="8"/>
      <c r="J177" s="88"/>
      <c r="K177" s="88"/>
      <c r="L177" s="88"/>
      <c r="M177" s="8"/>
      <c r="N177" s="8"/>
      <c r="O177" s="8"/>
      <c r="P177" s="8"/>
      <c r="Q177" s="154"/>
      <c r="R177" s="154"/>
      <c r="S177" s="154"/>
      <c r="T177" s="154"/>
      <c r="U177" s="154"/>
      <c r="V177" s="172"/>
      <c r="W177" s="172"/>
      <c r="X177" s="154"/>
      <c r="Y177" s="154"/>
      <c r="Z177" s="172"/>
      <c r="AA177" s="172"/>
      <c r="AB177" s="172"/>
      <c r="AC177" s="172"/>
    </row>
    <row r="178" spans="1:59" s="8" customFormat="1" x14ac:dyDescent="0.2">
      <c r="E178" s="83"/>
      <c r="F178" s="88"/>
      <c r="G178" s="88"/>
      <c r="H178" s="88"/>
      <c r="J178" s="88"/>
      <c r="K178" s="88"/>
      <c r="L178" s="88"/>
      <c r="M178" s="91"/>
      <c r="N178" s="91"/>
      <c r="O178" s="91"/>
      <c r="Q178" s="154"/>
      <c r="R178" s="154"/>
      <c r="S178" s="154"/>
      <c r="T178" s="154"/>
      <c r="U178" s="154"/>
      <c r="V178" s="154"/>
      <c r="W178" s="154"/>
      <c r="X178" s="154"/>
      <c r="Y178" s="154"/>
      <c r="Z178" s="154"/>
      <c r="AA178" s="154"/>
      <c r="AB178" s="154"/>
      <c r="AC178" s="154"/>
      <c r="BG178" s="224"/>
    </row>
    <row r="179" spans="1:59" s="8" customFormat="1" x14ac:dyDescent="0.2">
      <c r="E179" s="83"/>
      <c r="F179" s="88"/>
      <c r="G179" s="88"/>
      <c r="H179" s="88"/>
      <c r="J179" s="88"/>
      <c r="K179" s="88"/>
      <c r="L179" s="88"/>
      <c r="M179" s="91"/>
      <c r="N179" s="91"/>
      <c r="O179" s="91"/>
      <c r="P179" s="9"/>
      <c r="Q179" s="154"/>
      <c r="R179" s="158"/>
      <c r="S179" s="154"/>
      <c r="T179" s="154"/>
      <c r="U179" s="154"/>
      <c r="V179" s="154"/>
      <c r="W179" s="154"/>
      <c r="X179" s="154"/>
      <c r="Y179" s="154"/>
      <c r="Z179" s="154"/>
      <c r="AA179" s="154"/>
      <c r="AB179" s="154"/>
      <c r="AC179" s="154"/>
      <c r="BG179" s="224"/>
    </row>
    <row r="180" spans="1:59" s="8" customFormat="1" x14ac:dyDescent="0.2">
      <c r="E180" s="83"/>
      <c r="F180" s="88"/>
      <c r="G180" s="88"/>
      <c r="H180" s="88"/>
      <c r="J180" s="96"/>
      <c r="K180" s="88"/>
      <c r="L180" s="9"/>
      <c r="M180" s="91"/>
      <c r="N180" s="91"/>
      <c r="O180" s="91"/>
      <c r="P180" s="9"/>
      <c r="Q180" s="154"/>
      <c r="R180" s="172"/>
      <c r="S180" s="154"/>
      <c r="T180" s="154"/>
      <c r="U180" s="154"/>
      <c r="V180" s="154"/>
      <c r="W180" s="154"/>
      <c r="X180" s="154"/>
      <c r="Y180" s="154"/>
      <c r="Z180" s="154"/>
      <c r="AA180" s="154"/>
      <c r="AB180" s="154"/>
      <c r="AC180" s="154"/>
      <c r="BG180" s="224"/>
    </row>
    <row r="181" spans="1:59" s="8" customFormat="1" x14ac:dyDescent="0.2">
      <c r="E181" s="83"/>
      <c r="F181" s="88"/>
      <c r="G181" s="88"/>
      <c r="H181" s="88"/>
      <c r="J181" s="96"/>
      <c r="K181" s="88"/>
      <c r="L181" s="9"/>
      <c r="M181" s="91"/>
      <c r="N181" s="91"/>
      <c r="O181" s="91"/>
      <c r="P181" s="9"/>
      <c r="Q181" s="154"/>
      <c r="R181" s="172"/>
      <c r="S181" s="154"/>
      <c r="T181" s="154"/>
      <c r="U181" s="154"/>
      <c r="V181" s="154"/>
      <c r="W181" s="154"/>
      <c r="X181" s="154"/>
      <c r="Y181" s="154"/>
      <c r="Z181" s="154"/>
      <c r="AA181" s="154"/>
      <c r="AB181" s="154"/>
      <c r="AC181" s="154"/>
      <c r="BG181" s="224"/>
    </row>
    <row r="182" spans="1:59" s="8" customFormat="1" x14ac:dyDescent="0.2">
      <c r="E182" s="83"/>
      <c r="F182" s="88"/>
      <c r="G182" s="88"/>
      <c r="H182" s="88"/>
      <c r="J182" s="96"/>
      <c r="K182" s="88"/>
      <c r="L182" s="9"/>
      <c r="M182" s="91"/>
      <c r="N182" s="91"/>
      <c r="O182" s="91"/>
      <c r="P182" s="9"/>
      <c r="Q182" s="154"/>
      <c r="R182" s="158"/>
      <c r="S182" s="154"/>
      <c r="T182" s="154"/>
      <c r="U182" s="154"/>
      <c r="V182" s="154"/>
      <c r="W182" s="154"/>
      <c r="X182" s="154"/>
      <c r="Y182" s="154"/>
      <c r="Z182" s="154"/>
      <c r="AA182" s="154"/>
      <c r="AB182" s="154"/>
      <c r="AC182" s="154"/>
      <c r="BG182" s="224"/>
    </row>
    <row r="183" spans="1:59" s="8" customFormat="1" x14ac:dyDescent="0.2">
      <c r="E183" s="83"/>
      <c r="F183" s="88"/>
      <c r="G183" s="88"/>
      <c r="H183" s="88"/>
      <c r="J183" s="96"/>
      <c r="K183" s="88"/>
      <c r="L183" s="9"/>
      <c r="M183" s="91"/>
      <c r="N183" s="91"/>
      <c r="O183" s="91"/>
      <c r="P183" s="9"/>
      <c r="Q183" s="154"/>
      <c r="R183" s="158"/>
      <c r="S183" s="154"/>
      <c r="T183" s="154"/>
      <c r="U183" s="154"/>
      <c r="V183" s="154"/>
      <c r="W183" s="154"/>
      <c r="X183" s="154"/>
      <c r="Y183" s="154"/>
      <c r="Z183" s="154"/>
      <c r="AA183" s="154"/>
      <c r="AB183" s="154"/>
      <c r="AC183" s="154"/>
      <c r="BG183" s="224"/>
    </row>
    <row r="184" spans="1:59" s="8" customFormat="1" x14ac:dyDescent="0.2">
      <c r="E184" s="83"/>
      <c r="F184" s="88"/>
      <c r="G184" s="88"/>
      <c r="H184" s="88"/>
      <c r="J184" s="96"/>
      <c r="K184" s="88"/>
      <c r="L184" s="9"/>
      <c r="M184" s="91"/>
      <c r="N184" s="91"/>
      <c r="O184" s="91"/>
      <c r="P184" s="9"/>
      <c r="Q184" s="154"/>
      <c r="R184" s="158"/>
      <c r="S184" s="154"/>
      <c r="T184" s="154"/>
      <c r="U184" s="154"/>
      <c r="V184" s="154"/>
      <c r="W184" s="154"/>
      <c r="X184" s="154"/>
      <c r="Y184" s="154"/>
      <c r="Z184" s="154"/>
      <c r="AA184" s="154"/>
      <c r="AB184" s="154"/>
      <c r="AC184" s="154"/>
      <c r="BG184" s="224"/>
    </row>
    <row r="185" spans="1:59" s="8" customFormat="1" x14ac:dyDescent="0.2">
      <c r="E185" s="83"/>
      <c r="F185" s="88"/>
      <c r="G185" s="88"/>
      <c r="H185" s="88"/>
      <c r="J185" s="96"/>
      <c r="K185" s="88"/>
      <c r="L185" s="9"/>
      <c r="M185" s="91"/>
      <c r="N185" s="91"/>
      <c r="O185" s="91"/>
      <c r="Q185" s="154"/>
      <c r="R185" s="154"/>
      <c r="S185" s="154"/>
      <c r="T185" s="154"/>
      <c r="U185" s="154"/>
      <c r="V185" s="154"/>
      <c r="W185" s="154"/>
      <c r="X185" s="154"/>
      <c r="Y185" s="154"/>
      <c r="Z185" s="154"/>
      <c r="AA185" s="154"/>
      <c r="AB185" s="154"/>
      <c r="AC185" s="154"/>
      <c r="BG185" s="224"/>
    </row>
    <row r="186" spans="1:59" s="8" customFormat="1" x14ac:dyDescent="0.2">
      <c r="E186" s="83"/>
      <c r="F186" s="88"/>
      <c r="G186" s="88"/>
      <c r="H186" s="88"/>
      <c r="J186" s="96"/>
      <c r="K186" s="88"/>
      <c r="L186" s="9"/>
      <c r="M186" s="91"/>
      <c r="N186" s="91"/>
      <c r="O186" s="91"/>
      <c r="Q186" s="154"/>
      <c r="R186" s="154"/>
      <c r="S186" s="154"/>
      <c r="T186" s="154"/>
      <c r="U186" s="154"/>
      <c r="V186" s="154"/>
      <c r="W186" s="154"/>
      <c r="X186" s="154"/>
      <c r="Y186" s="154"/>
      <c r="Z186" s="154"/>
      <c r="AA186" s="154"/>
      <c r="AB186" s="154"/>
      <c r="AC186" s="154"/>
      <c r="BG186" s="224"/>
    </row>
    <row r="187" spans="1:59" s="8" customFormat="1" x14ac:dyDescent="0.2">
      <c r="E187" s="83"/>
      <c r="F187" s="88"/>
      <c r="G187" s="88"/>
      <c r="H187" s="88"/>
      <c r="J187" s="96"/>
      <c r="K187" s="88"/>
      <c r="L187" s="9"/>
      <c r="M187" s="91"/>
      <c r="N187" s="91"/>
      <c r="O187" s="91"/>
      <c r="Q187" s="154"/>
      <c r="R187" s="154"/>
      <c r="S187" s="154"/>
      <c r="T187" s="154"/>
      <c r="U187" s="154"/>
      <c r="V187" s="154"/>
      <c r="W187" s="154"/>
      <c r="X187" s="154"/>
      <c r="Y187" s="154"/>
      <c r="Z187" s="154"/>
      <c r="AA187" s="154"/>
      <c r="AB187" s="154"/>
      <c r="AC187" s="154"/>
      <c r="BG187" s="224"/>
    </row>
    <row r="188" spans="1:59" s="8" customFormat="1" x14ac:dyDescent="0.2">
      <c r="E188" s="83"/>
      <c r="F188" s="88"/>
      <c r="G188" s="88"/>
      <c r="H188" s="88"/>
      <c r="J188" s="96"/>
      <c r="K188" s="88"/>
      <c r="L188" s="9"/>
      <c r="M188" s="91"/>
      <c r="N188" s="91"/>
      <c r="O188" s="91"/>
      <c r="Q188" s="154"/>
      <c r="R188" s="154"/>
      <c r="S188" s="154"/>
      <c r="T188" s="154"/>
      <c r="U188" s="154"/>
      <c r="V188" s="154"/>
      <c r="W188" s="154"/>
      <c r="X188" s="154"/>
      <c r="Y188" s="154"/>
      <c r="Z188" s="154"/>
      <c r="AA188" s="154"/>
      <c r="AB188" s="154"/>
      <c r="AC188" s="154"/>
      <c r="BG188" s="224"/>
    </row>
    <row r="189" spans="1:59" s="8" customFormat="1" x14ac:dyDescent="0.2">
      <c r="E189" s="83"/>
      <c r="F189" s="88"/>
      <c r="G189" s="88"/>
      <c r="H189" s="88"/>
      <c r="J189" s="96"/>
      <c r="K189" s="88"/>
      <c r="L189" s="9"/>
      <c r="M189" s="91"/>
      <c r="N189" s="91"/>
      <c r="O189" s="91"/>
      <c r="Q189" s="154"/>
      <c r="R189" s="154"/>
      <c r="S189" s="154"/>
      <c r="T189" s="154"/>
      <c r="U189" s="154"/>
      <c r="V189" s="154"/>
      <c r="W189" s="154"/>
      <c r="X189" s="154"/>
      <c r="Y189" s="154"/>
      <c r="Z189" s="154"/>
      <c r="AA189" s="154"/>
      <c r="AB189" s="154"/>
      <c r="AC189" s="154"/>
      <c r="BG189" s="224"/>
    </row>
    <row r="190" spans="1:59" s="8" customFormat="1" x14ac:dyDescent="0.2">
      <c r="E190" s="83"/>
      <c r="F190" s="88"/>
      <c r="G190" s="88"/>
      <c r="H190" s="88"/>
      <c r="J190" s="96"/>
      <c r="K190" s="88"/>
      <c r="L190" s="9"/>
      <c r="M190" s="91"/>
      <c r="N190" s="91"/>
      <c r="O190" s="91"/>
      <c r="Q190" s="154"/>
      <c r="R190" s="154"/>
      <c r="S190" s="154"/>
      <c r="T190" s="154"/>
      <c r="U190" s="154"/>
      <c r="V190" s="154"/>
      <c r="W190" s="154"/>
      <c r="X190" s="154"/>
      <c r="Y190" s="154"/>
      <c r="Z190" s="154"/>
      <c r="AA190" s="154"/>
      <c r="AB190" s="154"/>
      <c r="AC190" s="154"/>
      <c r="BG190" s="224"/>
    </row>
    <row r="191" spans="1:59" s="8" customFormat="1" x14ac:dyDescent="0.2">
      <c r="E191" s="83"/>
      <c r="F191" s="88"/>
      <c r="G191" s="88"/>
      <c r="H191" s="88"/>
      <c r="J191" s="96"/>
      <c r="K191" s="88"/>
      <c r="L191" s="9"/>
      <c r="M191" s="91"/>
      <c r="N191" s="91"/>
      <c r="O191" s="91"/>
      <c r="Q191" s="154"/>
      <c r="R191" s="154"/>
      <c r="S191" s="154"/>
      <c r="T191" s="154"/>
      <c r="U191" s="154"/>
      <c r="V191" s="154"/>
      <c r="W191" s="154"/>
      <c r="X191" s="154"/>
      <c r="Y191" s="154"/>
      <c r="Z191" s="154"/>
      <c r="AA191" s="154"/>
      <c r="AB191" s="154"/>
      <c r="AC191" s="154"/>
      <c r="BG191" s="224"/>
    </row>
    <row r="192" spans="1:59" s="8" customFormat="1" x14ac:dyDescent="0.2">
      <c r="E192" s="83"/>
      <c r="F192" s="88"/>
      <c r="G192" s="88"/>
      <c r="H192" s="88"/>
      <c r="J192" s="96"/>
      <c r="K192" s="88"/>
      <c r="L192" s="9"/>
      <c r="M192" s="91"/>
      <c r="N192" s="91"/>
      <c r="O192" s="91"/>
      <c r="Q192" s="154"/>
      <c r="R192" s="154"/>
      <c r="S192" s="154"/>
      <c r="T192" s="154"/>
      <c r="U192" s="154"/>
      <c r="V192" s="154"/>
      <c r="W192" s="154"/>
      <c r="X192" s="154"/>
      <c r="Y192" s="154"/>
      <c r="Z192" s="154"/>
      <c r="AA192" s="154"/>
      <c r="AB192" s="154"/>
      <c r="AC192" s="154"/>
      <c r="BG192" s="224"/>
    </row>
    <row r="193" spans="1:59" s="8" customFormat="1" x14ac:dyDescent="0.2">
      <c r="E193" s="83"/>
      <c r="F193" s="88"/>
      <c r="G193" s="88"/>
      <c r="H193" s="88"/>
      <c r="J193" s="96"/>
      <c r="K193" s="88"/>
      <c r="L193" s="9"/>
      <c r="M193" s="91"/>
      <c r="N193" s="91"/>
      <c r="O193" s="91"/>
      <c r="P193" s="91"/>
      <c r="Q193" s="172"/>
      <c r="R193" s="172"/>
      <c r="S193" s="172"/>
      <c r="T193" s="172"/>
      <c r="U193" s="172"/>
      <c r="V193" s="154"/>
      <c r="W193" s="154"/>
      <c r="X193" s="172"/>
      <c r="Y193" s="172"/>
      <c r="Z193" s="154"/>
      <c r="AA193" s="154"/>
      <c r="AB193" s="154"/>
      <c r="AC193" s="154"/>
      <c r="BG193" s="224"/>
    </row>
    <row r="194" spans="1:59" s="8" customFormat="1" x14ac:dyDescent="0.2">
      <c r="E194" s="83"/>
      <c r="F194" s="88"/>
      <c r="G194" s="88"/>
      <c r="H194" s="88"/>
      <c r="J194" s="96"/>
      <c r="K194" s="88"/>
      <c r="L194" s="9"/>
      <c r="M194" s="91"/>
      <c r="N194" s="91"/>
      <c r="O194" s="91"/>
      <c r="P194" s="91"/>
      <c r="Q194" s="172"/>
      <c r="R194" s="172"/>
      <c r="S194" s="172"/>
      <c r="T194" s="172"/>
      <c r="U194" s="172"/>
      <c r="V194" s="154"/>
      <c r="W194" s="154"/>
      <c r="X194" s="172"/>
      <c r="Y194" s="172"/>
      <c r="Z194" s="154"/>
      <c r="AA194" s="154"/>
      <c r="AB194" s="154"/>
      <c r="AC194" s="154"/>
      <c r="BG194" s="224"/>
    </row>
    <row r="195" spans="1:59" s="8" customFormat="1" x14ac:dyDescent="0.2">
      <c r="E195" s="83"/>
      <c r="F195" s="88"/>
      <c r="G195" s="88"/>
      <c r="H195" s="88"/>
      <c r="J195" s="96"/>
      <c r="K195" s="88"/>
      <c r="L195" s="9"/>
      <c r="M195" s="91"/>
      <c r="N195" s="91"/>
      <c r="O195" s="91"/>
      <c r="P195" s="91"/>
      <c r="Q195" s="172"/>
      <c r="R195" s="172"/>
      <c r="S195" s="172"/>
      <c r="T195" s="172"/>
      <c r="U195" s="172"/>
      <c r="V195" s="154"/>
      <c r="W195" s="154"/>
      <c r="X195" s="172"/>
      <c r="Y195" s="172"/>
      <c r="Z195" s="154"/>
      <c r="AA195" s="154"/>
      <c r="AB195" s="154"/>
      <c r="AC195" s="154"/>
      <c r="BG195" s="224"/>
    </row>
    <row r="196" spans="1:59" s="8" customFormat="1" x14ac:dyDescent="0.2">
      <c r="D196" s="224"/>
      <c r="E196" s="3"/>
      <c r="F196" s="88"/>
      <c r="G196" s="88"/>
      <c r="H196" s="88"/>
      <c r="J196" s="96"/>
      <c r="K196" s="88"/>
      <c r="L196" s="9"/>
      <c r="M196" s="91"/>
      <c r="N196" s="91"/>
      <c r="O196" s="91"/>
      <c r="P196" s="91"/>
      <c r="Q196" s="172"/>
      <c r="R196" s="172"/>
      <c r="S196" s="172"/>
      <c r="T196" s="172"/>
      <c r="U196" s="172"/>
      <c r="V196" s="154"/>
      <c r="W196" s="154"/>
      <c r="X196" s="172"/>
      <c r="Y196" s="172"/>
      <c r="Z196" s="154"/>
      <c r="AA196" s="154"/>
      <c r="AB196" s="154"/>
      <c r="AC196" s="154"/>
      <c r="BG196" s="224"/>
    </row>
    <row r="197" spans="1:59" s="8" customFormat="1" x14ac:dyDescent="0.2">
      <c r="D197" s="224"/>
      <c r="E197" s="3"/>
      <c r="F197" s="88"/>
      <c r="G197" s="88"/>
      <c r="H197" s="88"/>
      <c r="J197" s="96"/>
      <c r="K197" s="88"/>
      <c r="L197" s="9"/>
      <c r="M197" s="91"/>
      <c r="N197" s="91"/>
      <c r="O197" s="91"/>
      <c r="P197" s="91"/>
      <c r="Q197" s="172"/>
      <c r="R197" s="172"/>
      <c r="S197" s="172"/>
      <c r="T197" s="172"/>
      <c r="U197" s="172"/>
      <c r="V197" s="154"/>
      <c r="W197" s="154"/>
      <c r="X197" s="172"/>
      <c r="Y197" s="172"/>
      <c r="Z197" s="154"/>
      <c r="AA197" s="154"/>
      <c r="AB197" s="154"/>
      <c r="AC197" s="154"/>
      <c r="BG197" s="224"/>
    </row>
    <row r="198" spans="1:59" s="91" customFormat="1" x14ac:dyDescent="0.2">
      <c r="A198" s="8"/>
      <c r="B198" s="8"/>
      <c r="C198" s="8"/>
      <c r="D198" s="224"/>
      <c r="E198" s="3"/>
      <c r="F198" s="88"/>
      <c r="G198" s="88"/>
      <c r="H198" s="88"/>
      <c r="I198" s="8"/>
      <c r="J198" s="96"/>
      <c r="K198" s="88"/>
      <c r="L198" s="9"/>
      <c r="Q198" s="172"/>
      <c r="R198" s="172"/>
      <c r="S198" s="172"/>
      <c r="T198" s="172"/>
      <c r="U198" s="172"/>
      <c r="V198" s="172"/>
      <c r="W198" s="172"/>
      <c r="X198" s="172"/>
      <c r="Y198" s="172"/>
      <c r="Z198" s="172"/>
      <c r="AA198" s="172"/>
      <c r="AB198" s="172"/>
      <c r="AC198" s="172"/>
    </row>
    <row r="199" spans="1:59" s="91" customFormat="1" x14ac:dyDescent="0.2">
      <c r="A199" s="8"/>
      <c r="B199" s="8"/>
      <c r="C199" s="8"/>
      <c r="D199" s="224"/>
      <c r="E199" s="3"/>
      <c r="F199" s="88"/>
      <c r="G199" s="88"/>
      <c r="H199" s="88"/>
      <c r="I199" s="8"/>
      <c r="J199" s="96"/>
      <c r="K199" s="88"/>
      <c r="L199" s="9"/>
      <c r="Q199" s="172"/>
      <c r="R199" s="172"/>
      <c r="S199" s="172"/>
      <c r="T199" s="172"/>
      <c r="U199" s="172"/>
      <c r="V199" s="172"/>
      <c r="W199" s="172"/>
      <c r="X199" s="172"/>
      <c r="Y199" s="172"/>
      <c r="Z199" s="172"/>
      <c r="AA199" s="172"/>
      <c r="AB199" s="172"/>
      <c r="AC199" s="172"/>
    </row>
    <row r="200" spans="1:59" s="91" customFormat="1" x14ac:dyDescent="0.2">
      <c r="A200" s="8"/>
      <c r="B200" s="8"/>
      <c r="C200" s="8"/>
      <c r="D200" s="224"/>
      <c r="E200" s="3"/>
      <c r="F200" s="88"/>
      <c r="G200" s="88"/>
      <c r="H200" s="88"/>
      <c r="I200" s="224"/>
      <c r="J200" s="96"/>
      <c r="K200" s="88"/>
      <c r="L200" s="9"/>
      <c r="M200" s="92"/>
      <c r="N200" s="92"/>
      <c r="O200" s="92"/>
      <c r="Q200" s="172"/>
      <c r="R200" s="172"/>
      <c r="S200" s="172"/>
      <c r="T200" s="172"/>
      <c r="U200" s="172"/>
      <c r="V200" s="172"/>
      <c r="W200" s="172"/>
      <c r="X200" s="172"/>
      <c r="Y200" s="172"/>
      <c r="Z200" s="172"/>
      <c r="AA200" s="172"/>
      <c r="AB200" s="172"/>
      <c r="AC200" s="172"/>
    </row>
    <row r="201" spans="1:59" s="91" customFormat="1" x14ac:dyDescent="0.2">
      <c r="A201" s="224"/>
      <c r="B201" s="8"/>
      <c r="C201" s="224"/>
      <c r="D201" s="224"/>
      <c r="E201" s="3"/>
      <c r="F201" s="88"/>
      <c r="G201" s="88"/>
      <c r="H201" s="88"/>
      <c r="I201" s="224"/>
      <c r="J201" s="96"/>
      <c r="K201" s="88"/>
      <c r="L201" s="9"/>
      <c r="M201" s="88"/>
      <c r="N201" s="88"/>
      <c r="O201" s="88"/>
      <c r="Q201" s="172"/>
      <c r="R201" s="172"/>
      <c r="S201" s="172"/>
      <c r="T201" s="172"/>
      <c r="U201" s="172"/>
      <c r="V201" s="172"/>
      <c r="W201" s="172"/>
      <c r="X201" s="172"/>
      <c r="Y201" s="172"/>
      <c r="Z201" s="172"/>
      <c r="AA201" s="172"/>
      <c r="AB201" s="172"/>
      <c r="AC201" s="172"/>
    </row>
    <row r="202" spans="1:59" s="91" customFormat="1" x14ac:dyDescent="0.2">
      <c r="A202" s="224"/>
      <c r="B202" s="8"/>
      <c r="C202" s="224"/>
      <c r="D202" s="224"/>
      <c r="E202" s="3"/>
      <c r="F202" s="88"/>
      <c r="G202" s="88"/>
      <c r="H202" s="88"/>
      <c r="I202" s="224"/>
      <c r="J202" s="96"/>
      <c r="K202" s="88"/>
      <c r="L202" s="9"/>
      <c r="M202" s="88"/>
      <c r="N202" s="88"/>
      <c r="O202" s="88"/>
      <c r="Q202" s="172"/>
      <c r="R202" s="172"/>
      <c r="S202" s="172"/>
      <c r="T202" s="172"/>
      <c r="U202" s="172"/>
      <c r="V202" s="172"/>
      <c r="W202" s="172"/>
      <c r="X202" s="172"/>
      <c r="Y202" s="172"/>
      <c r="Z202" s="172"/>
      <c r="AA202" s="172"/>
      <c r="AB202" s="172"/>
      <c r="AC202" s="172"/>
    </row>
    <row r="203" spans="1:59" s="91" customFormat="1" x14ac:dyDescent="0.2">
      <c r="A203" s="224"/>
      <c r="B203" s="8"/>
      <c r="C203" s="224"/>
      <c r="D203" s="224"/>
      <c r="E203" s="3"/>
      <c r="F203" s="88"/>
      <c r="G203" s="88"/>
      <c r="H203" s="88"/>
      <c r="I203" s="224"/>
      <c r="J203" s="96"/>
      <c r="K203" s="88"/>
      <c r="L203" s="9"/>
      <c r="M203" s="88"/>
      <c r="N203" s="88"/>
      <c r="O203" s="88"/>
      <c r="Q203" s="172"/>
      <c r="R203" s="172"/>
      <c r="S203" s="172"/>
      <c r="T203" s="172"/>
      <c r="U203" s="172"/>
      <c r="V203" s="172"/>
      <c r="W203" s="172"/>
      <c r="X203" s="172"/>
      <c r="Y203" s="172"/>
      <c r="Z203" s="172"/>
      <c r="AA203" s="172"/>
      <c r="AB203" s="172"/>
      <c r="AC203" s="172"/>
    </row>
    <row r="204" spans="1:59" s="91" customFormat="1" x14ac:dyDescent="0.2">
      <c r="A204" s="224"/>
      <c r="B204" s="8"/>
      <c r="C204" s="224"/>
      <c r="D204" s="224"/>
      <c r="E204" s="3"/>
      <c r="F204" s="88"/>
      <c r="G204" s="88"/>
      <c r="H204" s="88"/>
      <c r="I204" s="224"/>
      <c r="J204" s="96"/>
      <c r="K204" s="1"/>
      <c r="L204" s="9"/>
      <c r="M204" s="88"/>
      <c r="N204" s="88"/>
      <c r="O204" s="88"/>
      <c r="Q204" s="172"/>
      <c r="R204" s="172"/>
      <c r="S204" s="172"/>
      <c r="T204" s="172"/>
      <c r="U204" s="172"/>
      <c r="V204" s="172"/>
      <c r="W204" s="172"/>
      <c r="X204" s="172"/>
      <c r="Y204" s="172"/>
      <c r="Z204" s="172"/>
      <c r="AA204" s="172"/>
      <c r="AB204" s="172"/>
      <c r="AC204" s="172"/>
    </row>
    <row r="205" spans="1:59" s="91" customFormat="1" x14ac:dyDescent="0.2">
      <c r="A205" s="224"/>
      <c r="B205" s="8"/>
      <c r="C205" s="224"/>
      <c r="D205" s="224"/>
      <c r="E205" s="3"/>
      <c r="F205" s="88"/>
      <c r="G205" s="88"/>
      <c r="H205" s="88"/>
      <c r="I205" s="224"/>
      <c r="J205" s="96"/>
      <c r="K205" s="1"/>
      <c r="L205" s="9"/>
      <c r="M205" s="88"/>
      <c r="N205" s="88"/>
      <c r="O205" s="88"/>
      <c r="Q205" s="172"/>
      <c r="R205" s="172"/>
      <c r="S205" s="172"/>
      <c r="T205" s="172"/>
      <c r="U205" s="172"/>
      <c r="V205" s="172"/>
      <c r="W205" s="172"/>
      <c r="X205" s="172"/>
      <c r="Y205" s="172"/>
      <c r="Z205" s="172"/>
      <c r="AA205" s="172"/>
      <c r="AB205" s="172"/>
      <c r="AC205" s="172"/>
    </row>
    <row r="206" spans="1:59" s="91" customFormat="1" x14ac:dyDescent="0.2">
      <c r="A206" s="224"/>
      <c r="B206" s="8"/>
      <c r="C206" s="224"/>
      <c r="D206" s="224"/>
      <c r="E206" s="3"/>
      <c r="F206" s="88"/>
      <c r="G206" s="88"/>
      <c r="H206" s="88"/>
      <c r="I206" s="224"/>
      <c r="J206" s="73"/>
      <c r="K206" s="1"/>
      <c r="L206" s="9"/>
      <c r="M206" s="88"/>
      <c r="N206" s="88"/>
      <c r="O206" s="88"/>
      <c r="Q206" s="172"/>
      <c r="R206" s="172"/>
      <c r="S206" s="172"/>
      <c r="T206" s="172"/>
      <c r="U206" s="172"/>
      <c r="V206" s="172"/>
      <c r="W206" s="172"/>
      <c r="X206" s="172"/>
      <c r="Y206" s="172"/>
      <c r="Z206" s="172"/>
      <c r="AA206" s="172"/>
      <c r="AB206" s="172"/>
      <c r="AC206" s="172"/>
    </row>
    <row r="207" spans="1:59" s="91" customFormat="1" x14ac:dyDescent="0.2">
      <c r="A207" s="224"/>
      <c r="B207" s="8"/>
      <c r="C207" s="224"/>
      <c r="D207" s="224"/>
      <c r="E207" s="3"/>
      <c r="F207" s="88"/>
      <c r="G207" s="88"/>
      <c r="H207" s="88"/>
      <c r="I207" s="224"/>
      <c r="J207" s="73"/>
      <c r="K207" s="1"/>
      <c r="L207" s="9"/>
      <c r="M207" s="88"/>
      <c r="N207" s="88"/>
      <c r="O207" s="88"/>
      <c r="Q207" s="172"/>
      <c r="R207" s="172"/>
      <c r="S207" s="172"/>
      <c r="T207" s="172"/>
      <c r="U207" s="172"/>
      <c r="V207" s="172"/>
      <c r="W207" s="172"/>
      <c r="X207" s="172"/>
      <c r="Y207" s="172"/>
      <c r="Z207" s="172"/>
      <c r="AA207" s="172"/>
      <c r="AB207" s="172"/>
      <c r="AC207" s="172"/>
    </row>
    <row r="208" spans="1:59" s="91" customFormat="1" x14ac:dyDescent="0.2">
      <c r="A208" s="224"/>
      <c r="B208" s="8"/>
      <c r="C208" s="224"/>
      <c r="D208" s="224"/>
      <c r="E208" s="3"/>
      <c r="F208" s="88"/>
      <c r="G208" s="88"/>
      <c r="H208" s="88"/>
      <c r="I208" s="224"/>
      <c r="J208" s="73"/>
      <c r="K208" s="1"/>
      <c r="L208" s="9"/>
      <c r="M208" s="88"/>
      <c r="N208" s="88"/>
      <c r="O208" s="88"/>
      <c r="Q208" s="172"/>
      <c r="R208" s="172"/>
      <c r="S208" s="172"/>
      <c r="T208" s="172"/>
      <c r="U208" s="172"/>
      <c r="V208" s="172"/>
      <c r="W208" s="172"/>
      <c r="X208" s="172"/>
      <c r="Y208" s="172"/>
      <c r="Z208" s="172"/>
      <c r="AA208" s="172"/>
      <c r="AB208" s="172"/>
      <c r="AC208" s="172"/>
    </row>
    <row r="209" spans="1:58" s="91" customFormat="1" x14ac:dyDescent="0.2">
      <c r="A209" s="224"/>
      <c r="B209" s="8"/>
      <c r="C209" s="224"/>
      <c r="D209" s="224"/>
      <c r="E209" s="3"/>
      <c r="F209" s="88"/>
      <c r="G209" s="88"/>
      <c r="H209" s="88"/>
      <c r="I209" s="224"/>
      <c r="J209" s="73"/>
      <c r="K209" s="1"/>
      <c r="L209" s="9"/>
      <c r="M209" s="88"/>
      <c r="N209" s="88"/>
      <c r="O209" s="88"/>
      <c r="Q209" s="172"/>
      <c r="R209" s="172"/>
      <c r="S209" s="172"/>
      <c r="T209" s="172"/>
      <c r="U209" s="172"/>
      <c r="V209" s="172"/>
      <c r="W209" s="172"/>
      <c r="X209" s="172"/>
      <c r="Y209" s="172"/>
      <c r="Z209" s="172"/>
      <c r="AA209" s="172"/>
      <c r="AB209" s="172"/>
      <c r="AC209" s="172"/>
    </row>
    <row r="210" spans="1:58" s="74" customFormat="1" x14ac:dyDescent="0.2">
      <c r="A210" s="224"/>
      <c r="B210" s="224"/>
      <c r="C210" s="224"/>
      <c r="D210" s="224"/>
      <c r="E210" s="3"/>
      <c r="F210" s="1"/>
      <c r="G210" s="1"/>
      <c r="H210" s="1"/>
      <c r="I210" s="224"/>
      <c r="J210" s="73"/>
      <c r="K210" s="1"/>
      <c r="L210" s="2"/>
      <c r="M210" s="224"/>
      <c r="N210" s="224"/>
      <c r="O210" s="224"/>
      <c r="Q210" s="173"/>
      <c r="R210" s="173"/>
      <c r="S210" s="173"/>
      <c r="T210" s="173"/>
      <c r="U210" s="173"/>
      <c r="V210" s="172"/>
      <c r="W210" s="172"/>
      <c r="X210" s="173"/>
      <c r="Y210" s="173"/>
      <c r="Z210" s="172"/>
      <c r="AA210" s="172"/>
      <c r="AB210" s="172"/>
      <c r="AC210" s="172"/>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row>
    <row r="211" spans="1:58" s="74" customFormat="1" x14ac:dyDescent="0.2">
      <c r="A211" s="224"/>
      <c r="B211" s="224"/>
      <c r="C211" s="224"/>
      <c r="D211" s="224"/>
      <c r="E211" s="3"/>
      <c r="F211" s="1"/>
      <c r="G211" s="1"/>
      <c r="H211" s="1"/>
      <c r="I211" s="224"/>
      <c r="J211" s="73"/>
      <c r="K211" s="1"/>
      <c r="L211" s="2"/>
      <c r="M211" s="224"/>
      <c r="N211" s="224"/>
      <c r="O211" s="224"/>
      <c r="P211" s="4"/>
      <c r="Q211" s="173"/>
      <c r="R211" s="173"/>
      <c r="S211" s="173"/>
      <c r="T211" s="173"/>
      <c r="U211" s="173"/>
      <c r="V211" s="172"/>
      <c r="W211" s="172"/>
      <c r="X211" s="173"/>
      <c r="Y211" s="173"/>
      <c r="Z211" s="172"/>
      <c r="AA211" s="172"/>
      <c r="AB211" s="172"/>
      <c r="AC211" s="172"/>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row>
    <row r="212" spans="1:58" s="74" customFormat="1" x14ac:dyDescent="0.2">
      <c r="A212" s="224"/>
      <c r="B212" s="224"/>
      <c r="C212" s="224"/>
      <c r="D212" s="224"/>
      <c r="E212" s="3"/>
      <c r="F212" s="1"/>
      <c r="G212" s="1"/>
      <c r="H212" s="1"/>
      <c r="I212" s="224"/>
      <c r="J212" s="73"/>
      <c r="K212" s="1"/>
      <c r="L212" s="2"/>
      <c r="M212" s="224"/>
      <c r="N212" s="224"/>
      <c r="O212" s="224"/>
      <c r="P212" s="4"/>
      <c r="Q212" s="173"/>
      <c r="R212" s="173"/>
      <c r="S212" s="173"/>
      <c r="T212" s="173"/>
      <c r="U212" s="173"/>
      <c r="V212" s="172"/>
      <c r="W212" s="172"/>
      <c r="X212" s="173"/>
      <c r="Y212" s="173"/>
      <c r="Z212" s="172"/>
      <c r="AA212" s="172"/>
      <c r="AB212" s="172"/>
      <c r="AC212" s="172"/>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row>
    <row r="213" spans="1:58" s="74" customFormat="1" x14ac:dyDescent="0.2">
      <c r="A213" s="224"/>
      <c r="B213" s="224"/>
      <c r="C213" s="224"/>
      <c r="D213" s="224"/>
      <c r="E213" s="3"/>
      <c r="F213" s="1"/>
      <c r="G213" s="1"/>
      <c r="H213" s="1"/>
      <c r="I213" s="224"/>
      <c r="J213" s="73"/>
      <c r="K213" s="1"/>
      <c r="L213" s="2"/>
      <c r="M213" s="224"/>
      <c r="N213" s="224"/>
      <c r="O213" s="224"/>
      <c r="P213" s="4"/>
      <c r="Q213" s="173"/>
      <c r="R213" s="173"/>
      <c r="S213" s="173"/>
      <c r="T213" s="173"/>
      <c r="U213" s="173"/>
      <c r="V213" s="172"/>
      <c r="W213" s="172"/>
      <c r="X213" s="173"/>
      <c r="Y213" s="173"/>
      <c r="Z213" s="172"/>
      <c r="AA213" s="172"/>
      <c r="AB213" s="172"/>
      <c r="AC213" s="172"/>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row>
    <row r="214" spans="1:58" s="74" customFormat="1" x14ac:dyDescent="0.2">
      <c r="A214" s="224"/>
      <c r="B214" s="224"/>
      <c r="C214" s="224"/>
      <c r="D214" s="224"/>
      <c r="E214" s="3"/>
      <c r="F214" s="1"/>
      <c r="G214" s="1"/>
      <c r="H214" s="1"/>
      <c r="I214" s="224"/>
      <c r="J214" s="73"/>
      <c r="K214" s="1"/>
      <c r="L214" s="1"/>
      <c r="M214" s="1"/>
      <c r="N214" s="1"/>
      <c r="O214" s="3"/>
      <c r="P214" s="224"/>
      <c r="Q214" s="173"/>
      <c r="R214" s="173"/>
      <c r="S214" s="173"/>
      <c r="T214" s="173"/>
      <c r="U214" s="173"/>
      <c r="V214" s="172"/>
      <c r="W214" s="172"/>
      <c r="X214" s="173"/>
      <c r="Y214" s="173"/>
      <c r="Z214" s="172"/>
      <c r="AA214" s="172"/>
      <c r="AB214" s="172"/>
      <c r="AC214" s="172"/>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row>
    <row r="215" spans="1:58" s="74" customFormat="1" x14ac:dyDescent="0.2">
      <c r="A215" s="224"/>
      <c r="B215" s="224"/>
      <c r="C215" s="224"/>
      <c r="D215" s="224"/>
      <c r="E215" s="3"/>
      <c r="F215" s="1"/>
      <c r="G215" s="1"/>
      <c r="H215" s="1"/>
      <c r="I215" s="224"/>
      <c r="J215" s="73"/>
      <c r="K215" s="1"/>
      <c r="L215" s="1"/>
      <c r="M215" s="1"/>
      <c r="N215" s="1"/>
      <c r="O215" s="3"/>
      <c r="P215" s="224"/>
      <c r="Q215" s="153"/>
      <c r="R215" s="153"/>
      <c r="S215" s="153"/>
      <c r="T215" s="153"/>
      <c r="U215" s="153"/>
      <c r="V215" s="172"/>
      <c r="W215" s="172"/>
      <c r="X215" s="153"/>
      <c r="Y215" s="153"/>
      <c r="Z215" s="172"/>
      <c r="AA215" s="172"/>
      <c r="AB215" s="172"/>
      <c r="AC215" s="172"/>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row>
    <row r="216" spans="1:58" s="74" customFormat="1" x14ac:dyDescent="0.2">
      <c r="A216" s="224"/>
      <c r="B216" s="224"/>
      <c r="C216" s="224"/>
      <c r="D216" s="224"/>
      <c r="E216" s="3"/>
      <c r="F216" s="1"/>
      <c r="G216" s="1"/>
      <c r="H216" s="1"/>
      <c r="I216" s="224"/>
      <c r="J216" s="73"/>
      <c r="K216" s="1"/>
      <c r="L216" s="1"/>
      <c r="M216" s="1"/>
      <c r="N216" s="1"/>
      <c r="O216" s="3"/>
      <c r="P216" s="224"/>
      <c r="Q216" s="153"/>
      <c r="R216" s="153"/>
      <c r="S216" s="153"/>
      <c r="T216" s="153"/>
      <c r="U216" s="153"/>
      <c r="V216" s="172"/>
      <c r="W216" s="172"/>
      <c r="X216" s="153"/>
      <c r="Y216" s="153"/>
      <c r="Z216" s="172"/>
      <c r="AA216" s="172"/>
      <c r="AB216" s="172"/>
      <c r="AC216" s="172"/>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row>
    <row r="217" spans="1:58" s="74" customFormat="1" x14ac:dyDescent="0.2">
      <c r="A217" s="224"/>
      <c r="B217" s="224"/>
      <c r="C217" s="224"/>
      <c r="D217" s="224"/>
      <c r="E217" s="3"/>
      <c r="F217" s="1"/>
      <c r="G217" s="1"/>
      <c r="H217" s="1"/>
      <c r="I217" s="224"/>
      <c r="J217" s="73"/>
      <c r="K217" s="1"/>
      <c r="L217" s="1"/>
      <c r="M217" s="1"/>
      <c r="N217" s="1"/>
      <c r="O217" s="3"/>
      <c r="P217" s="224"/>
      <c r="Q217" s="153"/>
      <c r="R217" s="153"/>
      <c r="S217" s="153"/>
      <c r="T217" s="153"/>
      <c r="U217" s="153"/>
      <c r="V217" s="172"/>
      <c r="W217" s="172"/>
      <c r="X217" s="153"/>
      <c r="Y217" s="153"/>
      <c r="Z217" s="172"/>
      <c r="AA217" s="172"/>
      <c r="AB217" s="172"/>
      <c r="AC217" s="172"/>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row>
    <row r="218" spans="1:58" s="74" customFormat="1" x14ac:dyDescent="0.2">
      <c r="A218" s="224"/>
      <c r="B218" s="224"/>
      <c r="C218" s="224"/>
      <c r="D218" s="224"/>
      <c r="E218" s="3"/>
      <c r="F218" s="1"/>
      <c r="G218" s="1"/>
      <c r="H218" s="1"/>
      <c r="I218" s="224"/>
      <c r="J218" s="73"/>
      <c r="K218" s="1"/>
      <c r="L218" s="1"/>
      <c r="M218" s="1"/>
      <c r="N218" s="1"/>
      <c r="O218" s="3"/>
      <c r="P218" s="224"/>
      <c r="Q218" s="153"/>
      <c r="R218" s="153"/>
      <c r="S218" s="153"/>
      <c r="T218" s="153"/>
      <c r="U218" s="153"/>
      <c r="V218" s="172"/>
      <c r="W218" s="172"/>
      <c r="X218" s="153"/>
      <c r="Y218" s="153"/>
      <c r="Z218" s="172"/>
      <c r="AA218" s="172"/>
      <c r="AB218" s="172"/>
      <c r="AC218" s="172"/>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row>
    <row r="219" spans="1:58" x14ac:dyDescent="0.2">
      <c r="Z219" s="172"/>
      <c r="AA219" s="172"/>
    </row>
  </sheetData>
  <sheetProtection algorithmName="SHA-512" hashValue="33O7OBaGqzW6CeywIXPw+/+uXGkEZ1UssDIm3eWQJFbRgn0XhvjH0nQSKs80AVCR7Mq2KTzEh2+i8anmg/VTmg==" saltValue="RYeyF4K2CHZh/cy/leKMeg==" spinCount="100000" sheet="1" selectLockedCells="1"/>
  <mergeCells count="2">
    <mergeCell ref="A1:D1"/>
    <mergeCell ref="A42:C42"/>
  </mergeCells>
  <dataValidations count="10">
    <dataValidation type="list" allowBlank="1" showInputMessage="1" showErrorMessage="1" sqref="M30">
      <formula1>$A$93:$A$97</formula1>
    </dataValidation>
    <dataValidation type="list" allowBlank="1" showInputMessage="1" showErrorMessage="1" sqref="M34">
      <formula1>$A$107:$A$113</formula1>
    </dataValidation>
    <dataValidation type="list" allowBlank="1" showInputMessage="1" showErrorMessage="1" sqref="M32">
      <formula1>$A$100:$A$104</formula1>
    </dataValidation>
    <dataValidation type="list" allowBlank="1" showInputMessage="1" showErrorMessage="1" sqref="M19:M20">
      <formula1>$A$58:$A$66</formula1>
    </dataValidation>
    <dataValidation type="list" allowBlank="1" showInputMessage="1" showErrorMessage="1" sqref="M27:M28">
      <formula1>$A$87:$A$90</formula1>
    </dataValidation>
    <dataValidation type="list" allowBlank="1" showInputMessage="1" showErrorMessage="1" sqref="M24:M25">
      <formula1>$A$79:$A$84</formula1>
    </dataValidation>
    <dataValidation type="list" allowBlank="1" showInputMessage="1" showErrorMessage="1" sqref="M35 M23 M29 M31 M26">
      <formula1>$D$57:$D$66</formula1>
    </dataValidation>
    <dataValidation type="list" allowBlank="1" showInputMessage="1" showErrorMessage="1" sqref="M21:M22">
      <formula1>$A$69:$A$76</formula1>
    </dataValidation>
    <dataValidation type="list" allowBlank="1" showInputMessage="1" showErrorMessage="1" sqref="M17">
      <formula1>$A$44:$A$55</formula1>
    </dataValidation>
    <dataValidation type="list" allowBlank="1" showInputMessage="1" showErrorMessage="1" sqref="M106 M57:M58 O15:O37 M78 M68">
      <formula1>#REF!</formula1>
    </dataValidation>
  </dataValidations>
  <printOptions gridLines="1"/>
  <pageMargins left="0.7" right="0.7" top="0.75" bottom="0.75" header="0.3" footer="0.3"/>
  <pageSetup paperSize="3" scale="69" orientation="landscape" r:id="rId1"/>
  <headerFooter alignWithMargins="0">
    <oddFooter>&amp;F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G219"/>
  <sheetViews>
    <sheetView zoomScale="90" zoomScaleNormal="90" zoomScaleSheetLayoutView="100" workbookViewId="0">
      <pane xSplit="1" ySplit="13" topLeftCell="B35" activePane="bottomRight" state="frozen"/>
      <selection pane="topRight" activeCell="B1" sqref="B1"/>
      <selection pane="bottomLeft" activeCell="A14" sqref="A14"/>
      <selection pane="bottomRight" activeCell="B3" sqref="B3"/>
    </sheetView>
  </sheetViews>
  <sheetFormatPr defaultColWidth="9.140625" defaultRowHeight="12.75" x14ac:dyDescent="0.2"/>
  <cols>
    <col min="1" max="1" width="48.7109375" style="224" customWidth="1"/>
    <col min="2" max="3" width="17.140625" style="224" customWidth="1"/>
    <col min="4" max="4" width="15.5703125" style="224" customWidth="1"/>
    <col min="5" max="5" width="30.5703125" style="3" customWidth="1"/>
    <col min="6" max="6" width="15.5703125" style="1" customWidth="1"/>
    <col min="7" max="7" width="17.140625" style="1" customWidth="1"/>
    <col min="8" max="8" width="15.5703125" style="1" customWidth="1"/>
    <col min="9" max="9" width="15.5703125" style="224" customWidth="1"/>
    <col min="10" max="10" width="15.5703125" style="73" customWidth="1"/>
    <col min="11" max="12" width="15.5703125" style="1" customWidth="1"/>
    <col min="13" max="13" width="38.42578125" style="1" customWidth="1"/>
    <col min="14" max="14" width="13.28515625" style="1" customWidth="1"/>
    <col min="15" max="15" width="14.7109375" style="3" customWidth="1"/>
    <col min="16" max="16" width="6.140625" style="224" hidden="1" customWidth="1"/>
    <col min="17" max="17" width="9.85546875" style="153" hidden="1" customWidth="1"/>
    <col min="18" max="18" width="21.42578125" style="153" hidden="1" customWidth="1"/>
    <col min="19" max="19" width="13.5703125" style="153" hidden="1" customWidth="1"/>
    <col min="20" max="20" width="8.5703125" style="153" hidden="1" customWidth="1"/>
    <col min="21" max="21" width="11.140625" style="153" hidden="1" customWidth="1"/>
    <col min="22" max="22" width="22.140625" style="154" hidden="1" customWidth="1"/>
    <col min="23" max="23" width="20.42578125" style="154" hidden="1" customWidth="1"/>
    <col min="24" max="24" width="16.42578125" style="153" hidden="1" customWidth="1"/>
    <col min="25" max="25" width="8.28515625" style="153" hidden="1" customWidth="1"/>
    <col min="26" max="26" width="11.85546875" style="154" hidden="1" customWidth="1"/>
    <col min="27" max="27" width="10.42578125" style="154" hidden="1" customWidth="1"/>
    <col min="28" max="28" width="16.85546875" style="154" hidden="1" customWidth="1"/>
    <col min="29" max="29" width="21.85546875" style="154" hidden="1" customWidth="1"/>
    <col min="30" max="31" width="0" style="233" hidden="1" customWidth="1"/>
    <col min="32" max="32" width="0" style="8" hidden="1" customWidth="1"/>
    <col min="33" max="33" width="19.5703125" style="8" hidden="1" customWidth="1"/>
    <col min="34" max="34" width="18.85546875" style="8" hidden="1" customWidth="1"/>
    <col min="35" max="35" width="15.5703125" style="8" hidden="1" customWidth="1"/>
    <col min="36" max="36" width="14.85546875" style="8" hidden="1" customWidth="1"/>
    <col min="37" max="58" width="9.140625" style="8"/>
    <col min="59" max="16384" width="9.140625" style="224"/>
  </cols>
  <sheetData>
    <row r="1" spans="1:59" ht="18.75" customHeight="1" x14ac:dyDescent="0.3">
      <c r="A1" s="339" t="s">
        <v>172</v>
      </c>
      <c r="B1" s="340"/>
      <c r="C1" s="340"/>
      <c r="D1" s="340"/>
    </row>
    <row r="2" spans="1:59" x14ac:dyDescent="0.2">
      <c r="A2" s="295" t="str">
        <f>'Project Info &amp; Summary'!I2</f>
        <v>v1.1 2018-10-31</v>
      </c>
      <c r="B2" s="75"/>
      <c r="C2" s="7"/>
      <c r="D2" s="76"/>
      <c r="E2" s="13"/>
      <c r="H2" s="224"/>
      <c r="I2" s="73"/>
      <c r="J2" s="1"/>
      <c r="N2" s="3"/>
      <c r="O2" s="224"/>
      <c r="BF2" s="224"/>
    </row>
    <row r="3" spans="1:59" ht="15" x14ac:dyDescent="0.25">
      <c r="A3" s="186" t="s">
        <v>96</v>
      </c>
      <c r="B3" s="228"/>
      <c r="C3" s="7"/>
      <c r="D3" s="76"/>
      <c r="E3" s="13"/>
      <c r="H3" s="224"/>
      <c r="I3" s="73"/>
      <c r="J3" s="1"/>
      <c r="N3" s="3"/>
      <c r="O3" s="224"/>
      <c r="BF3" s="224"/>
    </row>
    <row r="4" spans="1:59" s="98" customFormat="1" ht="18" x14ac:dyDescent="0.25">
      <c r="A4" s="234" t="s">
        <v>173</v>
      </c>
      <c r="B4" s="188"/>
      <c r="C4" s="235" t="s">
        <v>38</v>
      </c>
      <c r="D4" s="232" t="str">
        <f>IF(B4="","",B4*43560)</f>
        <v/>
      </c>
      <c r="E4" s="236" t="s">
        <v>40</v>
      </c>
      <c r="H4" s="187"/>
      <c r="I4" s="187"/>
      <c r="J4" s="97"/>
      <c r="K4" s="97"/>
      <c r="L4" s="97"/>
      <c r="M4" s="97"/>
      <c r="N4" s="100"/>
      <c r="Q4" s="155"/>
      <c r="R4" s="155"/>
      <c r="S4" s="155"/>
      <c r="T4" s="155"/>
      <c r="U4" s="155"/>
      <c r="V4" s="156"/>
      <c r="W4" s="156"/>
      <c r="X4" s="155"/>
      <c r="Y4" s="155"/>
      <c r="Z4" s="156"/>
      <c r="AA4" s="156"/>
      <c r="AB4" s="156"/>
      <c r="AC4" s="156"/>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row>
    <row r="5" spans="1:59" s="98" customFormat="1" ht="18" x14ac:dyDescent="0.25">
      <c r="A5" s="234" t="s">
        <v>174</v>
      </c>
      <c r="B5" s="189"/>
      <c r="C5" s="235" t="s">
        <v>38</v>
      </c>
      <c r="D5" s="232" t="str">
        <f>IF(B5="","",B5*43560)</f>
        <v/>
      </c>
      <c r="E5" s="236" t="s">
        <v>40</v>
      </c>
      <c r="F5" s="186"/>
      <c r="G5" s="187" t="str">
        <f>IF('Project Info &amp; WQv Calculation'!E17:H17="","",'Project Info &amp; WQv Calculation'!E17:H17)</f>
        <v/>
      </c>
      <c r="H5" s="187"/>
      <c r="I5" s="187"/>
      <c r="J5" s="97"/>
      <c r="K5" s="97"/>
      <c r="L5" s="97"/>
      <c r="M5" s="97"/>
      <c r="N5" s="100"/>
      <c r="Q5" s="155"/>
      <c r="R5" s="155"/>
      <c r="S5" s="155"/>
      <c r="T5" s="155"/>
      <c r="U5" s="155"/>
      <c r="V5" s="156"/>
      <c r="W5" s="156"/>
      <c r="X5" s="155"/>
      <c r="Y5" s="155"/>
      <c r="Z5" s="156"/>
      <c r="AA5" s="156"/>
      <c r="AB5" s="156"/>
      <c r="AC5" s="156"/>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59" s="98" customFormat="1" ht="18" x14ac:dyDescent="0.25">
      <c r="A6" s="234" t="s">
        <v>175</v>
      </c>
      <c r="B6" s="229" t="str">
        <f>IF(OR(B4="",B5=""),"",B4-B5)</f>
        <v/>
      </c>
      <c r="C6" s="235" t="s">
        <v>38</v>
      </c>
      <c r="D6" s="232" t="str">
        <f>IF(B6="","",B6*43560)</f>
        <v/>
      </c>
      <c r="E6" s="236" t="s">
        <v>40</v>
      </c>
      <c r="F6" s="186"/>
      <c r="G6" s="187"/>
      <c r="H6" s="187"/>
      <c r="I6" s="187"/>
      <c r="J6" s="97"/>
      <c r="K6" s="97"/>
      <c r="L6" s="97"/>
      <c r="M6" s="97"/>
      <c r="N6" s="100"/>
      <c r="Q6" s="155"/>
      <c r="R6" s="155"/>
      <c r="S6" s="155"/>
      <c r="T6" s="155"/>
      <c r="U6" s="155"/>
      <c r="V6" s="156"/>
      <c r="W6" s="156"/>
      <c r="X6" s="155"/>
      <c r="Y6" s="155"/>
      <c r="Z6" s="156"/>
      <c r="AA6" s="156"/>
      <c r="AB6" s="156"/>
      <c r="AC6" s="156"/>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1:59" s="98" customFormat="1" ht="18" x14ac:dyDescent="0.25">
      <c r="A7" s="234" t="s">
        <v>176</v>
      </c>
      <c r="B7" s="230" t="str">
        <f>IF(OR(B4="",B5=""),"",B5/B4)</f>
        <v/>
      </c>
      <c r="C7" s="206"/>
      <c r="D7" s="237" t="str">
        <f>IF(B7="","",B7*100)</f>
        <v/>
      </c>
      <c r="E7" s="236" t="s">
        <v>42</v>
      </c>
      <c r="G7" s="97"/>
      <c r="I7" s="99"/>
      <c r="J7" s="97"/>
      <c r="K7" s="97"/>
      <c r="L7" s="97"/>
      <c r="M7" s="97"/>
      <c r="N7" s="100"/>
      <c r="Q7" s="155"/>
      <c r="R7" s="155"/>
      <c r="S7" s="155"/>
      <c r="T7" s="155"/>
      <c r="U7" s="155"/>
      <c r="V7" s="156"/>
      <c r="W7" s="156"/>
      <c r="X7" s="155"/>
      <c r="Y7" s="155"/>
      <c r="Z7" s="156"/>
      <c r="AA7" s="156"/>
      <c r="AB7" s="156"/>
      <c r="AC7" s="156"/>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row>
    <row r="8" spans="1:59" s="98" customFormat="1" ht="18" x14ac:dyDescent="0.25">
      <c r="A8" s="234" t="s">
        <v>177</v>
      </c>
      <c r="B8" s="231" t="str">
        <f>IF(B7="","",0.05+0.9*B7)</f>
        <v/>
      </c>
      <c r="C8" s="235"/>
      <c r="D8" s="235"/>
      <c r="E8" s="236"/>
      <c r="F8" s="97"/>
      <c r="G8" s="97"/>
      <c r="I8" s="99"/>
      <c r="J8" s="97"/>
      <c r="K8" s="97"/>
      <c r="L8" s="97"/>
      <c r="M8" s="97"/>
      <c r="N8" s="100"/>
      <c r="Q8" s="155"/>
      <c r="R8" s="155"/>
      <c r="S8" s="155"/>
      <c r="T8" s="155"/>
      <c r="U8" s="155"/>
      <c r="V8" s="156"/>
      <c r="W8" s="156"/>
      <c r="X8" s="155"/>
      <c r="Y8" s="155"/>
      <c r="Z8" s="156"/>
      <c r="AA8" s="156"/>
      <c r="AB8" s="156"/>
      <c r="AC8" s="156"/>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row>
    <row r="9" spans="1:59" s="98" customFormat="1" ht="18" x14ac:dyDescent="0.25">
      <c r="A9" s="234" t="s">
        <v>178</v>
      </c>
      <c r="B9" s="232" t="str">
        <f>IF(OR(B4="",B8=""),"",B8*D4*0.9/12)</f>
        <v/>
      </c>
      <c r="C9" s="235" t="s">
        <v>44</v>
      </c>
      <c r="D9" s="235"/>
      <c r="E9" s="236"/>
      <c r="F9" s="97"/>
      <c r="G9" s="97"/>
      <c r="I9" s="99"/>
      <c r="J9" s="97"/>
      <c r="K9" s="97"/>
      <c r="L9" s="97"/>
      <c r="M9" s="97"/>
      <c r="N9" s="100"/>
      <c r="Q9" s="155"/>
      <c r="R9" s="155"/>
      <c r="S9" s="155"/>
      <c r="T9" s="155"/>
      <c r="U9" s="155"/>
      <c r="V9" s="156"/>
      <c r="W9" s="156"/>
      <c r="X9" s="155"/>
      <c r="Y9" s="155"/>
      <c r="Z9" s="156"/>
      <c r="AA9" s="156"/>
      <c r="AB9" s="156"/>
      <c r="AC9" s="156"/>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row>
    <row r="10" spans="1:59" x14ac:dyDescent="0.2">
      <c r="A10" s="105"/>
      <c r="H10" s="224"/>
      <c r="I10" s="1"/>
      <c r="J10" s="3"/>
      <c r="K10" s="2"/>
      <c r="L10" s="224"/>
      <c r="M10" s="224"/>
      <c r="N10" s="224"/>
      <c r="O10" s="224"/>
      <c r="BF10" s="224"/>
    </row>
    <row r="11" spans="1:59" ht="18.75" x14ac:dyDescent="0.3">
      <c r="A11" s="5" t="s">
        <v>6</v>
      </c>
      <c r="Q11" s="157"/>
      <c r="R11" s="157"/>
      <c r="S11" s="157"/>
      <c r="T11" s="157"/>
      <c r="U11" s="158"/>
      <c r="V11" s="159"/>
      <c r="X11" s="158"/>
      <c r="Y11" s="158"/>
      <c r="Z11" s="158"/>
      <c r="AA11" s="158"/>
      <c r="AB11" s="159"/>
      <c r="AC11" s="159"/>
    </row>
    <row r="12" spans="1:59" s="98" customFormat="1" ht="49.5" customHeight="1" x14ac:dyDescent="0.25">
      <c r="A12" s="106" t="s">
        <v>7</v>
      </c>
      <c r="B12" s="107" t="s">
        <v>53</v>
      </c>
      <c r="C12" s="107" t="s">
        <v>54</v>
      </c>
      <c r="D12" s="107" t="s">
        <v>57</v>
      </c>
      <c r="E12" s="107" t="s">
        <v>4</v>
      </c>
      <c r="F12" s="108" t="s">
        <v>15</v>
      </c>
      <c r="G12" s="109" t="s">
        <v>55</v>
      </c>
      <c r="H12" s="110" t="s">
        <v>56</v>
      </c>
      <c r="I12" s="110" t="s">
        <v>58</v>
      </c>
      <c r="J12" s="111" t="s">
        <v>59</v>
      </c>
      <c r="K12" s="111" t="s">
        <v>60</v>
      </c>
      <c r="L12" s="112" t="s">
        <v>61</v>
      </c>
      <c r="M12" s="111" t="s">
        <v>8</v>
      </c>
      <c r="O12" s="114"/>
      <c r="Q12" s="160" t="s">
        <v>12</v>
      </c>
      <c r="R12" s="160" t="s">
        <v>25</v>
      </c>
      <c r="S12" s="160" t="s">
        <v>10</v>
      </c>
      <c r="T12" s="160" t="s">
        <v>11</v>
      </c>
      <c r="U12" s="160" t="s">
        <v>18</v>
      </c>
      <c r="V12" s="161" t="s">
        <v>129</v>
      </c>
      <c r="W12" s="161" t="s">
        <v>126</v>
      </c>
      <c r="X12" s="160" t="s">
        <v>62</v>
      </c>
      <c r="Y12" s="160" t="s">
        <v>21</v>
      </c>
      <c r="Z12" s="160" t="s">
        <v>20</v>
      </c>
      <c r="AA12" s="160" t="s">
        <v>146</v>
      </c>
      <c r="AB12" s="161" t="s">
        <v>13</v>
      </c>
      <c r="AC12" s="161" t="s">
        <v>14</v>
      </c>
      <c r="AF12" s="101"/>
      <c r="AG12" s="225" t="s">
        <v>135</v>
      </c>
      <c r="AH12" s="225" t="s">
        <v>136</v>
      </c>
      <c r="AI12" s="225" t="s">
        <v>137</v>
      </c>
      <c r="AJ12" s="225" t="s">
        <v>138</v>
      </c>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row>
    <row r="13" spans="1:59" s="98" customFormat="1" ht="17.25" x14ac:dyDescent="0.25">
      <c r="A13" s="106"/>
      <c r="B13" s="107" t="s">
        <v>94</v>
      </c>
      <c r="C13" s="107" t="s">
        <v>94</v>
      </c>
      <c r="D13" s="107" t="s">
        <v>93</v>
      </c>
      <c r="E13" s="107"/>
      <c r="F13" s="152"/>
      <c r="G13" s="107" t="s">
        <v>93</v>
      </c>
      <c r="H13" s="107" t="s">
        <v>93</v>
      </c>
      <c r="I13" s="107" t="s">
        <v>94</v>
      </c>
      <c r="J13" s="107" t="s">
        <v>93</v>
      </c>
      <c r="K13" s="107" t="s">
        <v>93</v>
      </c>
      <c r="L13" s="107" t="s">
        <v>93</v>
      </c>
      <c r="M13" s="111"/>
      <c r="O13" s="114"/>
      <c r="Q13" s="162"/>
      <c r="R13" s="162"/>
      <c r="S13" s="162"/>
      <c r="T13" s="162"/>
      <c r="U13" s="162"/>
      <c r="V13" s="163"/>
      <c r="W13" s="163"/>
      <c r="X13" s="162"/>
      <c r="Y13" s="162"/>
      <c r="Z13" s="162"/>
      <c r="AA13" s="162"/>
      <c r="AB13" s="163"/>
      <c r="AC13" s="163"/>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row>
    <row r="14" spans="1:59" s="98" customFormat="1" ht="15" x14ac:dyDescent="0.25">
      <c r="A14" s="117" t="s">
        <v>22</v>
      </c>
      <c r="B14" s="118"/>
      <c r="C14" s="118"/>
      <c r="D14" s="118"/>
      <c r="E14" s="119"/>
      <c r="F14" s="118"/>
      <c r="G14" s="120"/>
      <c r="H14" s="120"/>
      <c r="I14" s="121"/>
      <c r="J14" s="122"/>
      <c r="K14" s="122"/>
      <c r="L14" s="123"/>
      <c r="M14" s="124"/>
      <c r="N14" s="98" t="str">
        <f>IF(B15=0,"",1)</f>
        <v/>
      </c>
      <c r="O14" s="114"/>
      <c r="Q14" s="164"/>
      <c r="R14" s="164"/>
      <c r="S14" s="164"/>
      <c r="T14" s="164"/>
      <c r="U14" s="164"/>
      <c r="V14" s="156"/>
      <c r="W14" s="156"/>
      <c r="X14" s="165"/>
      <c r="Y14" s="165"/>
      <c r="Z14" s="156"/>
      <c r="AA14" s="156"/>
      <c r="AB14" s="156"/>
      <c r="AC14" s="156"/>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row>
    <row r="15" spans="1:59" s="204" customFormat="1" ht="30" x14ac:dyDescent="0.2">
      <c r="A15" s="125" t="s">
        <v>23</v>
      </c>
      <c r="B15" s="195"/>
      <c r="C15" s="196" t="s">
        <v>5</v>
      </c>
      <c r="D15" s="196">
        <f>0.9/12*0.95*B15</f>
        <v>0</v>
      </c>
      <c r="E15" s="197" t="s">
        <v>9</v>
      </c>
      <c r="F15" s="126">
        <v>1</v>
      </c>
      <c r="G15" s="198" t="s">
        <v>5</v>
      </c>
      <c r="H15" s="196">
        <f>D15</f>
        <v>0</v>
      </c>
      <c r="I15" s="199" t="s">
        <v>5</v>
      </c>
      <c r="J15" s="200"/>
      <c r="K15" s="199">
        <f>IF(J15*F15&lt;=H15,J15*F15,H15)</f>
        <v>0</v>
      </c>
      <c r="L15" s="201">
        <f t="shared" ref="L15:L37" si="0">H15-K15</f>
        <v>0</v>
      </c>
      <c r="M15" s="198" t="s">
        <v>5</v>
      </c>
      <c r="O15" s="203"/>
      <c r="Q15" s="205">
        <f>IF($M15=Q$12, $L15, 0)</f>
        <v>0</v>
      </c>
      <c r="R15" s="205">
        <f t="shared" ref="R15:AC15" si="1">IF($M15=R$12, $L15, 0)</f>
        <v>0</v>
      </c>
      <c r="S15" s="205">
        <f t="shared" si="1"/>
        <v>0</v>
      </c>
      <c r="T15" s="205">
        <f t="shared" si="1"/>
        <v>0</v>
      </c>
      <c r="U15" s="205">
        <f>IF($M15=U$12, $L15, 0)</f>
        <v>0</v>
      </c>
      <c r="V15" s="205">
        <f>IF($M15=V$12, $L15, 0)</f>
        <v>0</v>
      </c>
      <c r="W15" s="205">
        <f>IF($M15=W$12, $L15, 0)</f>
        <v>0</v>
      </c>
      <c r="X15" s="205">
        <f t="shared" si="1"/>
        <v>0</v>
      </c>
      <c r="Y15" s="205">
        <f t="shared" si="1"/>
        <v>0</v>
      </c>
      <c r="Z15" s="205">
        <f t="shared" si="1"/>
        <v>0</v>
      </c>
      <c r="AA15" s="205">
        <f t="shared" si="1"/>
        <v>0</v>
      </c>
      <c r="AB15" s="205">
        <f t="shared" si="1"/>
        <v>0</v>
      </c>
      <c r="AC15" s="205">
        <f t="shared" si="1"/>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row>
    <row r="16" spans="1:59" s="98" customFormat="1" ht="15" x14ac:dyDescent="0.25">
      <c r="A16" s="117" t="s">
        <v>139</v>
      </c>
      <c r="B16" s="192"/>
      <c r="C16" s="192"/>
      <c r="D16" s="118"/>
      <c r="E16" s="119"/>
      <c r="F16" s="128"/>
      <c r="G16" s="120"/>
      <c r="H16" s="120"/>
      <c r="I16" s="121"/>
      <c r="J16" s="122"/>
      <c r="K16" s="122"/>
      <c r="L16" s="123"/>
      <c r="M16" s="124"/>
      <c r="O16" s="127"/>
      <c r="Q16" s="155"/>
      <c r="R16" s="155"/>
      <c r="S16" s="155"/>
      <c r="T16" s="155"/>
      <c r="U16" s="155"/>
      <c r="V16" s="156"/>
      <c r="W16" s="156"/>
      <c r="X16" s="155"/>
      <c r="Y16" s="155"/>
      <c r="Z16" s="156"/>
      <c r="AA16" s="156"/>
      <c r="AB16" s="156"/>
      <c r="AC16" s="156"/>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row>
    <row r="17" spans="1:59" s="204" customFormat="1" ht="45" x14ac:dyDescent="0.2">
      <c r="A17" s="115" t="s">
        <v>122</v>
      </c>
      <c r="B17" s="195"/>
      <c r="C17" s="207" t="s">
        <v>5</v>
      </c>
      <c r="D17" s="196">
        <f>0.9/12*0.95*B17</f>
        <v>0</v>
      </c>
      <c r="E17" s="197" t="s">
        <v>144</v>
      </c>
      <c r="F17" s="130"/>
      <c r="G17" s="196">
        <f>Q39</f>
        <v>0</v>
      </c>
      <c r="H17" s="196">
        <f>D17+G17</f>
        <v>0</v>
      </c>
      <c r="I17" s="199" t="s">
        <v>5</v>
      </c>
      <c r="J17" s="200"/>
      <c r="K17" s="199">
        <f>IF(J17*F17&lt;=H17,J17*F17,H17)</f>
        <v>0</v>
      </c>
      <c r="L17" s="201">
        <f>H17-K17</f>
        <v>0</v>
      </c>
      <c r="M17" s="208"/>
      <c r="O17" s="203"/>
      <c r="Q17" s="205">
        <f t="shared" ref="Q17:AC17" si="2">IF($M17=Q$12, $L17, 0)</f>
        <v>0</v>
      </c>
      <c r="R17" s="205">
        <f t="shared" si="2"/>
        <v>0</v>
      </c>
      <c r="S17" s="205">
        <f t="shared" si="2"/>
        <v>0</v>
      </c>
      <c r="T17" s="205">
        <f t="shared" si="2"/>
        <v>0</v>
      </c>
      <c r="U17" s="205">
        <f t="shared" si="2"/>
        <v>0</v>
      </c>
      <c r="V17" s="205">
        <f t="shared" si="2"/>
        <v>0</v>
      </c>
      <c r="W17" s="205">
        <f t="shared" si="2"/>
        <v>0</v>
      </c>
      <c r="X17" s="205">
        <f t="shared" si="2"/>
        <v>0</v>
      </c>
      <c r="Y17" s="205">
        <f t="shared" si="2"/>
        <v>0</v>
      </c>
      <c r="Z17" s="205">
        <f t="shared" si="2"/>
        <v>0</v>
      </c>
      <c r="AA17" s="205">
        <f t="shared" si="2"/>
        <v>0</v>
      </c>
      <c r="AB17" s="205">
        <f t="shared" si="2"/>
        <v>0</v>
      </c>
      <c r="AC17" s="205">
        <f t="shared" si="2"/>
        <v>0</v>
      </c>
      <c r="AF17" s="206"/>
      <c r="AG17" s="206">
        <f>IF($M17="Grass Swale A/B Soils or Amended C/D Soils",$B17,0)</f>
        <v>0</v>
      </c>
      <c r="AH17" s="206"/>
      <c r="AI17" s="206">
        <f>IF($M17="Grass Swale C/D Soils",$B17,0)</f>
        <v>0</v>
      </c>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row>
    <row r="18" spans="1:59" s="98" customFormat="1" ht="14.45" customHeight="1" x14ac:dyDescent="0.25">
      <c r="A18" s="117" t="s">
        <v>140</v>
      </c>
      <c r="B18" s="192"/>
      <c r="C18" s="192"/>
      <c r="D18" s="118"/>
      <c r="E18" s="119"/>
      <c r="F18" s="128"/>
      <c r="G18" s="120"/>
      <c r="H18" s="120"/>
      <c r="I18" s="121"/>
      <c r="J18" s="122"/>
      <c r="K18" s="122"/>
      <c r="L18" s="123"/>
      <c r="M18" s="124"/>
      <c r="O18" s="127"/>
      <c r="Q18" s="155"/>
      <c r="R18" s="155"/>
      <c r="S18" s="155"/>
      <c r="T18" s="155"/>
      <c r="U18" s="155"/>
      <c r="V18" s="156"/>
      <c r="W18" s="156"/>
      <c r="X18" s="155"/>
      <c r="Y18" s="155"/>
      <c r="Z18" s="156"/>
      <c r="AA18" s="156"/>
      <c r="AB18" s="156"/>
      <c r="AC18" s="156"/>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row>
    <row r="19" spans="1:59" s="204" customFormat="1" ht="45" x14ac:dyDescent="0.2">
      <c r="A19" s="115" t="s">
        <v>25</v>
      </c>
      <c r="B19" s="195"/>
      <c r="C19" s="207" t="s">
        <v>5</v>
      </c>
      <c r="D19" s="196">
        <f t="shared" ref="D19:D20" si="3">0.9/12*0.95*B19</f>
        <v>0</v>
      </c>
      <c r="E19" s="197" t="s">
        <v>130</v>
      </c>
      <c r="F19" s="126" t="s">
        <v>5</v>
      </c>
      <c r="G19" s="196">
        <f>R39</f>
        <v>0</v>
      </c>
      <c r="H19" s="196">
        <f>D19+G19</f>
        <v>0</v>
      </c>
      <c r="I19" s="195"/>
      <c r="J19" s="198" t="s">
        <v>5</v>
      </c>
      <c r="K19" s="199">
        <f>IF(I19*0.04&lt;=H19,I19*0.04,H19)</f>
        <v>0</v>
      </c>
      <c r="L19" s="201">
        <f t="shared" si="0"/>
        <v>0</v>
      </c>
      <c r="M19" s="208"/>
      <c r="O19" s="203"/>
      <c r="Q19" s="205">
        <f>IF($M19=Q$12, $L19, 0)</f>
        <v>0</v>
      </c>
      <c r="R19" s="205">
        <f t="shared" ref="R19:AC25" si="4">IF($M19=R$12, $L19, 0)</f>
        <v>0</v>
      </c>
      <c r="S19" s="205">
        <f t="shared" si="4"/>
        <v>0</v>
      </c>
      <c r="T19" s="205">
        <f t="shared" si="4"/>
        <v>0</v>
      </c>
      <c r="U19" s="205">
        <f t="shared" si="4"/>
        <v>0</v>
      </c>
      <c r="V19" s="205">
        <f t="shared" si="4"/>
        <v>0</v>
      </c>
      <c r="W19" s="205">
        <f t="shared" si="4"/>
        <v>0</v>
      </c>
      <c r="X19" s="205">
        <f t="shared" si="4"/>
        <v>0</v>
      </c>
      <c r="Y19" s="205">
        <f t="shared" si="4"/>
        <v>0</v>
      </c>
      <c r="Z19" s="205">
        <f t="shared" si="4"/>
        <v>0</v>
      </c>
      <c r="AA19" s="205">
        <f t="shared" si="4"/>
        <v>0</v>
      </c>
      <c r="AB19" s="205">
        <f t="shared" si="4"/>
        <v>0</v>
      </c>
      <c r="AC19" s="205">
        <f t="shared" si="4"/>
        <v>0</v>
      </c>
      <c r="AF19" s="206"/>
      <c r="AG19" s="206">
        <f>IF($M19="Grass Swale A/B Soils or Amended C/D Soils",$B19,0)</f>
        <v>0</v>
      </c>
      <c r="AH19" s="206"/>
      <c r="AI19" s="206">
        <f t="shared" ref="AI19:AI20" si="5">IF($M19="Grass Swale C/D Soils",$B19,0)</f>
        <v>0</v>
      </c>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row>
    <row r="20" spans="1:59" s="204" customFormat="1" ht="45" x14ac:dyDescent="0.2">
      <c r="A20" s="115" t="s">
        <v>10</v>
      </c>
      <c r="B20" s="195"/>
      <c r="C20" s="207" t="s">
        <v>5</v>
      </c>
      <c r="D20" s="196">
        <f t="shared" si="3"/>
        <v>0</v>
      </c>
      <c r="E20" s="197" t="s">
        <v>131</v>
      </c>
      <c r="F20" s="126" t="s">
        <v>5</v>
      </c>
      <c r="G20" s="196">
        <f>S39</f>
        <v>0</v>
      </c>
      <c r="H20" s="196">
        <f>D20+G20</f>
        <v>0</v>
      </c>
      <c r="I20" s="195"/>
      <c r="J20" s="198" t="s">
        <v>5</v>
      </c>
      <c r="K20" s="199">
        <f>IF(I20*0.02&lt;=H20,I20*0.02,H20)</f>
        <v>0</v>
      </c>
      <c r="L20" s="201">
        <f t="shared" si="0"/>
        <v>0</v>
      </c>
      <c r="M20" s="208"/>
      <c r="O20" s="203"/>
      <c r="Q20" s="205">
        <f>IF($M20=Q$12, $L20, 0)</f>
        <v>0</v>
      </c>
      <c r="R20" s="205">
        <f t="shared" si="4"/>
        <v>0</v>
      </c>
      <c r="S20" s="205">
        <f t="shared" si="4"/>
        <v>0</v>
      </c>
      <c r="T20" s="205">
        <f t="shared" si="4"/>
        <v>0</v>
      </c>
      <c r="U20" s="205">
        <f t="shared" si="4"/>
        <v>0</v>
      </c>
      <c r="V20" s="205">
        <f t="shared" si="4"/>
        <v>0</v>
      </c>
      <c r="W20" s="205">
        <f t="shared" si="4"/>
        <v>0</v>
      </c>
      <c r="X20" s="205">
        <f t="shared" si="4"/>
        <v>0</v>
      </c>
      <c r="Y20" s="205">
        <f t="shared" si="4"/>
        <v>0</v>
      </c>
      <c r="Z20" s="205">
        <f t="shared" si="4"/>
        <v>0</v>
      </c>
      <c r="AA20" s="205">
        <f t="shared" si="4"/>
        <v>0</v>
      </c>
      <c r="AB20" s="205">
        <f t="shared" si="4"/>
        <v>0</v>
      </c>
      <c r="AC20" s="205">
        <f t="shared" si="4"/>
        <v>0</v>
      </c>
      <c r="AF20" s="206"/>
      <c r="AG20" s="206">
        <f>IF($M20="Grass Swale A/B Soils or Amended C/D Soils",$B20,0)</f>
        <v>0</v>
      </c>
      <c r="AH20" s="206"/>
      <c r="AI20" s="206">
        <f t="shared" si="5"/>
        <v>0</v>
      </c>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row>
    <row r="21" spans="1:59" s="204" customFormat="1" ht="30" x14ac:dyDescent="0.2">
      <c r="A21" s="115" t="s">
        <v>147</v>
      </c>
      <c r="B21" s="195"/>
      <c r="C21" s="209"/>
      <c r="D21" s="196">
        <f>0.9/12*(0.95*B21+0.05*C21)</f>
        <v>0</v>
      </c>
      <c r="E21" s="197" t="s">
        <v>9</v>
      </c>
      <c r="F21" s="126">
        <v>1</v>
      </c>
      <c r="G21" s="196">
        <f>T39</f>
        <v>0</v>
      </c>
      <c r="H21" s="196">
        <f>D21+G21</f>
        <v>0</v>
      </c>
      <c r="I21" s="199" t="s">
        <v>5</v>
      </c>
      <c r="J21" s="200"/>
      <c r="K21" s="199">
        <f>IF(J21*F21&lt;=H21,J21*F21,H21)</f>
        <v>0</v>
      </c>
      <c r="L21" s="201">
        <f t="shared" si="0"/>
        <v>0</v>
      </c>
      <c r="M21" s="208"/>
      <c r="O21" s="203"/>
      <c r="Q21" s="205">
        <f>IF($M21=Q$12, $L21, 0)</f>
        <v>0</v>
      </c>
      <c r="R21" s="205">
        <f t="shared" si="4"/>
        <v>0</v>
      </c>
      <c r="S21" s="205">
        <f t="shared" si="4"/>
        <v>0</v>
      </c>
      <c r="T21" s="205">
        <f t="shared" si="4"/>
        <v>0</v>
      </c>
      <c r="U21" s="205">
        <f t="shared" si="4"/>
        <v>0</v>
      </c>
      <c r="V21" s="205">
        <f t="shared" si="4"/>
        <v>0</v>
      </c>
      <c r="W21" s="205">
        <f t="shared" si="4"/>
        <v>0</v>
      </c>
      <c r="X21" s="205">
        <f t="shared" si="4"/>
        <v>0</v>
      </c>
      <c r="Y21" s="205">
        <f t="shared" si="4"/>
        <v>0</v>
      </c>
      <c r="Z21" s="205">
        <f t="shared" si="4"/>
        <v>0</v>
      </c>
      <c r="AA21" s="205">
        <f t="shared" si="4"/>
        <v>0</v>
      </c>
      <c r="AB21" s="205">
        <f t="shared" si="4"/>
        <v>0</v>
      </c>
      <c r="AC21" s="205">
        <f t="shared" si="4"/>
        <v>0</v>
      </c>
      <c r="AF21" s="206"/>
      <c r="AG21" s="206">
        <f>IF($M21="Grass Swale A/B Soils or Amended C/D Soils",$B21,0)</f>
        <v>0</v>
      </c>
      <c r="AH21" s="206">
        <f>IF($M21="Grass Swale A/B Soils or Amended C/D Soils",$C21,0)</f>
        <v>0</v>
      </c>
      <c r="AI21" s="206">
        <f>IF($M21="Grass Swale C/D Soils",$B21,0)</f>
        <v>0</v>
      </c>
      <c r="AJ21" s="206">
        <f>IF($M21="Grass Swale C/D Soils",$C21,0)</f>
        <v>0</v>
      </c>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row>
    <row r="22" spans="1:59" s="204" customFormat="1" ht="30" x14ac:dyDescent="0.2">
      <c r="A22" s="129" t="s">
        <v>132</v>
      </c>
      <c r="B22" s="195"/>
      <c r="C22" s="207" t="s">
        <v>5</v>
      </c>
      <c r="D22" s="196">
        <f>0.9/12*0.95*B22</f>
        <v>0</v>
      </c>
      <c r="E22" s="197" t="s">
        <v>9</v>
      </c>
      <c r="F22" s="126">
        <v>1</v>
      </c>
      <c r="G22" s="196">
        <f>U39</f>
        <v>0</v>
      </c>
      <c r="H22" s="196">
        <f>D22+G22</f>
        <v>0</v>
      </c>
      <c r="I22" s="199" t="s">
        <v>5</v>
      </c>
      <c r="J22" s="200"/>
      <c r="K22" s="199">
        <f>IF(J22*F22&lt;=H22,J22*F22,H22)</f>
        <v>0</v>
      </c>
      <c r="L22" s="201">
        <f>H22-K22</f>
        <v>0</v>
      </c>
      <c r="M22" s="208"/>
      <c r="O22" s="203"/>
      <c r="Q22" s="205">
        <f>IF($M22=Q$12, $L22, 0)</f>
        <v>0</v>
      </c>
      <c r="R22" s="205">
        <f t="shared" si="4"/>
        <v>0</v>
      </c>
      <c r="S22" s="205">
        <f t="shared" si="4"/>
        <v>0</v>
      </c>
      <c r="T22" s="205">
        <f t="shared" si="4"/>
        <v>0</v>
      </c>
      <c r="U22" s="205">
        <f t="shared" si="4"/>
        <v>0</v>
      </c>
      <c r="V22" s="205">
        <f t="shared" si="4"/>
        <v>0</v>
      </c>
      <c r="W22" s="205">
        <f t="shared" si="4"/>
        <v>0</v>
      </c>
      <c r="X22" s="205">
        <f t="shared" si="4"/>
        <v>0</v>
      </c>
      <c r="Y22" s="205">
        <f t="shared" si="4"/>
        <v>0</v>
      </c>
      <c r="Z22" s="205">
        <f t="shared" si="4"/>
        <v>0</v>
      </c>
      <c r="AA22" s="205">
        <f t="shared" si="4"/>
        <v>0</v>
      </c>
      <c r="AB22" s="205">
        <f t="shared" si="4"/>
        <v>0</v>
      </c>
      <c r="AC22" s="205">
        <f t="shared" si="4"/>
        <v>0</v>
      </c>
      <c r="AF22" s="206"/>
      <c r="AG22" s="206">
        <f>IF($M22="Grass Swale A/B Soils or Amended C/D Soils",$B22,0)</f>
        <v>0</v>
      </c>
      <c r="AH22" s="206"/>
      <c r="AI22" s="206">
        <f>IF($M22="Grass Swale C/D Soils",$B22,0)</f>
        <v>0</v>
      </c>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row>
    <row r="23" spans="1:59" s="98" customFormat="1" ht="15" x14ac:dyDescent="0.25">
      <c r="A23" s="140" t="s">
        <v>141</v>
      </c>
      <c r="B23" s="133"/>
      <c r="C23" s="193"/>
      <c r="D23" s="133"/>
      <c r="E23" s="134"/>
      <c r="F23" s="135"/>
      <c r="G23" s="136"/>
      <c r="H23" s="133"/>
      <c r="I23" s="133"/>
      <c r="J23" s="136"/>
      <c r="K23" s="133"/>
      <c r="L23" s="133"/>
      <c r="M23" s="137"/>
      <c r="O23" s="127"/>
      <c r="Q23" s="155"/>
      <c r="R23" s="155"/>
      <c r="S23" s="155"/>
      <c r="T23" s="155"/>
      <c r="U23" s="155"/>
      <c r="V23" s="156"/>
      <c r="W23" s="156"/>
      <c r="X23" s="155"/>
      <c r="Y23" s="155"/>
      <c r="Z23" s="156"/>
      <c r="AA23" s="156"/>
      <c r="AB23" s="156"/>
      <c r="AC23" s="156"/>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row>
    <row r="24" spans="1:59" s="204" customFormat="1" ht="45" x14ac:dyDescent="0.2">
      <c r="A24" s="116" t="s">
        <v>125</v>
      </c>
      <c r="B24" s="195"/>
      <c r="C24" s="209"/>
      <c r="D24" s="196">
        <f t="shared" ref="D24:D25" si="6">0.9/12*(0.95*B24+0.05*C24)</f>
        <v>0</v>
      </c>
      <c r="E24" s="197" t="s">
        <v>127</v>
      </c>
      <c r="F24" s="126" t="s">
        <v>5</v>
      </c>
      <c r="G24" s="196">
        <f>V39</f>
        <v>0</v>
      </c>
      <c r="H24" s="196">
        <f>D24+G24</f>
        <v>0</v>
      </c>
      <c r="I24" s="195"/>
      <c r="J24" s="198" t="s">
        <v>5</v>
      </c>
      <c r="K24" s="199">
        <f>IF(I24*0.06&lt;=H24,I24*0.06,H24)</f>
        <v>0</v>
      </c>
      <c r="L24" s="201">
        <f t="shared" ref="L24:L25" si="7">H24-K24</f>
        <v>0</v>
      </c>
      <c r="M24" s="208"/>
      <c r="O24" s="203"/>
      <c r="Q24" s="205">
        <f>IF($M24=Q$12, $L24, 0)</f>
        <v>0</v>
      </c>
      <c r="R24" s="205">
        <f t="shared" si="4"/>
        <v>0</v>
      </c>
      <c r="S24" s="205">
        <f t="shared" si="4"/>
        <v>0</v>
      </c>
      <c r="T24" s="205">
        <f t="shared" si="4"/>
        <v>0</v>
      </c>
      <c r="U24" s="205">
        <f t="shared" si="4"/>
        <v>0</v>
      </c>
      <c r="V24" s="205">
        <f t="shared" si="4"/>
        <v>0</v>
      </c>
      <c r="W24" s="205">
        <f t="shared" si="4"/>
        <v>0</v>
      </c>
      <c r="X24" s="205">
        <f t="shared" si="4"/>
        <v>0</v>
      </c>
      <c r="Y24" s="205">
        <f t="shared" si="4"/>
        <v>0</v>
      </c>
      <c r="Z24" s="205">
        <f t="shared" si="4"/>
        <v>0</v>
      </c>
      <c r="AA24" s="205">
        <f t="shared" si="4"/>
        <v>0</v>
      </c>
      <c r="AB24" s="205">
        <f t="shared" si="4"/>
        <v>0</v>
      </c>
      <c r="AC24" s="205">
        <f t="shared" si="4"/>
        <v>0</v>
      </c>
      <c r="AF24" s="206"/>
      <c r="AG24" s="206">
        <f>IF($M24="Grass Swale A/B Soils or Amended C/D Soils",$B24,0)</f>
        <v>0</v>
      </c>
      <c r="AH24" s="206">
        <f t="shared" ref="AH24:AH25" si="8">IF($M24="Grass Swale A/B Soils or Amended C/D Soils",$C24,0)</f>
        <v>0</v>
      </c>
      <c r="AI24" s="206">
        <f t="shared" ref="AI24:AI25" si="9">IF($M24="Grass Swale C/D Soils",$B24,0)</f>
        <v>0</v>
      </c>
      <c r="AJ24" s="206">
        <f t="shared" ref="AJ24:AJ25" si="10">IF($M24="Grass Swale C/D Soils",$C24,0)</f>
        <v>0</v>
      </c>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row>
    <row r="25" spans="1:59" s="204" customFormat="1" ht="45" x14ac:dyDescent="0.2">
      <c r="A25" s="116" t="s">
        <v>126</v>
      </c>
      <c r="B25" s="195"/>
      <c r="C25" s="209"/>
      <c r="D25" s="196">
        <f t="shared" si="6"/>
        <v>0</v>
      </c>
      <c r="E25" s="197" t="s">
        <v>128</v>
      </c>
      <c r="F25" s="126" t="s">
        <v>5</v>
      </c>
      <c r="G25" s="196">
        <f>W39</f>
        <v>0</v>
      </c>
      <c r="H25" s="196">
        <f>D25+G25</f>
        <v>0</v>
      </c>
      <c r="I25" s="195"/>
      <c r="J25" s="198" t="s">
        <v>5</v>
      </c>
      <c r="K25" s="199">
        <f>IF(I25*0.03&lt;=H25,I25*0.03,H25)</f>
        <v>0</v>
      </c>
      <c r="L25" s="201">
        <f t="shared" si="7"/>
        <v>0</v>
      </c>
      <c r="M25" s="208"/>
      <c r="O25" s="203"/>
      <c r="Q25" s="205">
        <f>IF($M25=Q$12, $L25, 0)</f>
        <v>0</v>
      </c>
      <c r="R25" s="205">
        <f t="shared" si="4"/>
        <v>0</v>
      </c>
      <c r="S25" s="205">
        <f t="shared" si="4"/>
        <v>0</v>
      </c>
      <c r="T25" s="205">
        <f t="shared" si="4"/>
        <v>0</v>
      </c>
      <c r="U25" s="205">
        <f t="shared" si="4"/>
        <v>0</v>
      </c>
      <c r="V25" s="205">
        <f t="shared" si="4"/>
        <v>0</v>
      </c>
      <c r="W25" s="205">
        <f t="shared" si="4"/>
        <v>0</v>
      </c>
      <c r="X25" s="205">
        <f t="shared" si="4"/>
        <v>0</v>
      </c>
      <c r="Y25" s="205">
        <f t="shared" si="4"/>
        <v>0</v>
      </c>
      <c r="Z25" s="205">
        <f t="shared" si="4"/>
        <v>0</v>
      </c>
      <c r="AA25" s="205">
        <f t="shared" si="4"/>
        <v>0</v>
      </c>
      <c r="AB25" s="205">
        <f t="shared" si="4"/>
        <v>0</v>
      </c>
      <c r="AC25" s="205">
        <f t="shared" si="4"/>
        <v>0</v>
      </c>
      <c r="AF25" s="206"/>
      <c r="AG25" s="206">
        <f>IF($M25="Grass Swale A/B Soils or Amended C/D Soils",$B25,0)</f>
        <v>0</v>
      </c>
      <c r="AH25" s="206">
        <f t="shared" si="8"/>
        <v>0</v>
      </c>
      <c r="AI25" s="206">
        <f t="shared" si="9"/>
        <v>0</v>
      </c>
      <c r="AJ25" s="206">
        <f t="shared" si="10"/>
        <v>0</v>
      </c>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row>
    <row r="26" spans="1:59" s="98" customFormat="1" ht="15" x14ac:dyDescent="0.25">
      <c r="A26" s="132" t="s">
        <v>66</v>
      </c>
      <c r="B26" s="133"/>
      <c r="C26" s="193"/>
      <c r="D26" s="133"/>
      <c r="E26" s="134"/>
      <c r="F26" s="135"/>
      <c r="G26" s="136"/>
      <c r="H26" s="133"/>
      <c r="I26" s="133"/>
      <c r="J26" s="136"/>
      <c r="K26" s="133"/>
      <c r="L26" s="133"/>
      <c r="M26" s="137"/>
      <c r="O26" s="127"/>
      <c r="Q26" s="155"/>
      <c r="R26" s="155"/>
      <c r="S26" s="155"/>
      <c r="T26" s="155"/>
      <c r="U26" s="155"/>
      <c r="V26" s="156"/>
      <c r="W26" s="156"/>
      <c r="X26" s="155"/>
      <c r="Y26" s="155"/>
      <c r="Z26" s="156"/>
      <c r="AA26" s="156"/>
      <c r="AB26" s="156"/>
      <c r="AC26" s="156"/>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row>
    <row r="27" spans="1:59" s="204" customFormat="1" ht="45" x14ac:dyDescent="0.2">
      <c r="A27" s="131" t="s">
        <v>24</v>
      </c>
      <c r="B27" s="195"/>
      <c r="C27" s="209"/>
      <c r="D27" s="196">
        <f t="shared" ref="D27:D28" si="11">0.9/12*(0.95*B27+0.05*C27)</f>
        <v>0</v>
      </c>
      <c r="E27" s="197" t="s">
        <v>123</v>
      </c>
      <c r="F27" s="126" t="s">
        <v>133</v>
      </c>
      <c r="G27" s="196">
        <f>X39</f>
        <v>0</v>
      </c>
      <c r="H27" s="196">
        <f>D27+G27</f>
        <v>0</v>
      </c>
      <c r="I27" s="199" t="s">
        <v>5</v>
      </c>
      <c r="J27" s="198" t="s">
        <v>5</v>
      </c>
      <c r="K27" s="199">
        <f>IF(0.2/12*(0.05*AH39+0.95*AG39)&gt;H27,H27,0.2/12*(0.05*AH39+0.95*AG39))</f>
        <v>0</v>
      </c>
      <c r="L27" s="201">
        <f t="shared" si="0"/>
        <v>0</v>
      </c>
      <c r="M27" s="208"/>
      <c r="O27" s="203"/>
      <c r="Q27" s="205">
        <f>IF($M27=Q$12, $L27, 0)</f>
        <v>0</v>
      </c>
      <c r="R27" s="205">
        <f t="shared" ref="R27:AC28" si="12">IF($M27=R$12, $L27, 0)</f>
        <v>0</v>
      </c>
      <c r="S27" s="205">
        <f t="shared" si="12"/>
        <v>0</v>
      </c>
      <c r="T27" s="205">
        <f t="shared" si="12"/>
        <v>0</v>
      </c>
      <c r="U27" s="205">
        <f t="shared" si="12"/>
        <v>0</v>
      </c>
      <c r="V27" s="205">
        <f t="shared" si="12"/>
        <v>0</v>
      </c>
      <c r="W27" s="205">
        <f t="shared" si="12"/>
        <v>0</v>
      </c>
      <c r="X27" s="205">
        <f t="shared" si="12"/>
        <v>0</v>
      </c>
      <c r="Y27" s="205">
        <f t="shared" si="12"/>
        <v>0</v>
      </c>
      <c r="Z27" s="205">
        <f t="shared" si="12"/>
        <v>0</v>
      </c>
      <c r="AA27" s="205">
        <f t="shared" si="12"/>
        <v>0</v>
      </c>
      <c r="AB27" s="205">
        <f t="shared" si="12"/>
        <v>0</v>
      </c>
      <c r="AC27" s="205">
        <f t="shared" si="12"/>
        <v>0</v>
      </c>
      <c r="AF27" s="206"/>
      <c r="AG27" s="206">
        <f>IF($B27&gt;0,$B27,0)</f>
        <v>0</v>
      </c>
      <c r="AH27" s="206">
        <f>IF($C27&gt;0,$C27,0)</f>
        <v>0</v>
      </c>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row>
    <row r="28" spans="1:59" s="204" customFormat="1" ht="45" x14ac:dyDescent="0.2">
      <c r="A28" s="131" t="s">
        <v>21</v>
      </c>
      <c r="B28" s="195"/>
      <c r="C28" s="209"/>
      <c r="D28" s="196">
        <f t="shared" si="11"/>
        <v>0</v>
      </c>
      <c r="E28" s="197" t="s">
        <v>124</v>
      </c>
      <c r="F28" s="126" t="s">
        <v>134</v>
      </c>
      <c r="G28" s="196">
        <f>Y39</f>
        <v>0</v>
      </c>
      <c r="H28" s="196">
        <f>D28+G28</f>
        <v>0</v>
      </c>
      <c r="I28" s="199" t="s">
        <v>5</v>
      </c>
      <c r="J28" s="198" t="s">
        <v>5</v>
      </c>
      <c r="K28" s="199">
        <f>IF(0.1/12*(0.05*AJ39+0.95*AI39)&gt;H28,H28,0.1/12*(0.05*AJ39+0.95*AI39))</f>
        <v>0</v>
      </c>
      <c r="L28" s="201">
        <f t="shared" si="0"/>
        <v>0</v>
      </c>
      <c r="M28" s="208"/>
      <c r="O28" s="203"/>
      <c r="Q28" s="205">
        <f>IF($M28=Q$12, $L28, 0)</f>
        <v>0</v>
      </c>
      <c r="R28" s="205">
        <f t="shared" si="12"/>
        <v>0</v>
      </c>
      <c r="S28" s="205">
        <f t="shared" si="12"/>
        <v>0</v>
      </c>
      <c r="T28" s="205">
        <f t="shared" si="12"/>
        <v>0</v>
      </c>
      <c r="U28" s="205">
        <f t="shared" si="12"/>
        <v>0</v>
      </c>
      <c r="V28" s="205">
        <f t="shared" si="12"/>
        <v>0</v>
      </c>
      <c r="W28" s="205">
        <f t="shared" si="12"/>
        <v>0</v>
      </c>
      <c r="X28" s="205">
        <f t="shared" si="12"/>
        <v>0</v>
      </c>
      <c r="Y28" s="205">
        <f t="shared" si="12"/>
        <v>0</v>
      </c>
      <c r="Z28" s="205">
        <f t="shared" si="12"/>
        <v>0</v>
      </c>
      <c r="AA28" s="205">
        <f t="shared" si="12"/>
        <v>0</v>
      </c>
      <c r="AB28" s="205">
        <f t="shared" si="12"/>
        <v>0</v>
      </c>
      <c r="AC28" s="205">
        <f t="shared" si="12"/>
        <v>0</v>
      </c>
      <c r="AF28" s="206"/>
      <c r="AG28" s="206"/>
      <c r="AH28" s="206"/>
      <c r="AI28" s="206">
        <f>IF($B28&gt;0,$B28,0)</f>
        <v>0</v>
      </c>
      <c r="AJ28" s="206">
        <f>IF($C28&gt;0,$C28,0)</f>
        <v>0</v>
      </c>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row>
    <row r="29" spans="1:59" s="98" customFormat="1" ht="15" x14ac:dyDescent="0.25">
      <c r="A29" s="138" t="s">
        <v>67</v>
      </c>
      <c r="B29" s="133"/>
      <c r="C29" s="193"/>
      <c r="D29" s="133"/>
      <c r="E29" s="134"/>
      <c r="F29" s="135"/>
      <c r="G29" s="136"/>
      <c r="H29" s="133"/>
      <c r="I29" s="133"/>
      <c r="J29" s="136"/>
      <c r="K29" s="133"/>
      <c r="L29" s="133"/>
      <c r="M29" s="137"/>
      <c r="O29" s="127"/>
      <c r="Q29" s="155"/>
      <c r="R29" s="155"/>
      <c r="S29" s="155"/>
      <c r="T29" s="155"/>
      <c r="U29" s="155"/>
      <c r="V29" s="156"/>
      <c r="W29" s="156"/>
      <c r="X29" s="155"/>
      <c r="Y29" s="155"/>
      <c r="Z29" s="156"/>
      <c r="AA29" s="156"/>
      <c r="AB29" s="156"/>
      <c r="AC29" s="156"/>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row>
    <row r="30" spans="1:59" s="204" customFormat="1" ht="30" x14ac:dyDescent="0.2">
      <c r="A30" s="131" t="s">
        <v>20</v>
      </c>
      <c r="B30" s="195"/>
      <c r="C30" s="209"/>
      <c r="D30" s="196">
        <f>0.9/12*(0.95*B30+0.05*C30)</f>
        <v>0</v>
      </c>
      <c r="E30" s="197" t="s">
        <v>9</v>
      </c>
      <c r="F30" s="126">
        <v>1</v>
      </c>
      <c r="G30" s="196">
        <f>Z39</f>
        <v>0</v>
      </c>
      <c r="H30" s="196">
        <f>D30+G30</f>
        <v>0</v>
      </c>
      <c r="I30" s="199" t="s">
        <v>5</v>
      </c>
      <c r="J30" s="200"/>
      <c r="K30" s="199">
        <f>IF(J30*F30&lt;=H30,J30*F30,H30)</f>
        <v>0</v>
      </c>
      <c r="L30" s="201">
        <f t="shared" si="0"/>
        <v>0</v>
      </c>
      <c r="M30" s="208"/>
      <c r="O30" s="203"/>
      <c r="Q30" s="205">
        <f>IF($M30=Q$12, $L30, 0)</f>
        <v>0</v>
      </c>
      <c r="R30" s="205">
        <f t="shared" ref="R30:AC30" si="13">IF($M30=R$12, $L30, 0)</f>
        <v>0</v>
      </c>
      <c r="S30" s="205">
        <f t="shared" si="13"/>
        <v>0</v>
      </c>
      <c r="T30" s="205">
        <f t="shared" si="13"/>
        <v>0</v>
      </c>
      <c r="U30" s="205">
        <f>IF($M30=U$12, $L30, 0)</f>
        <v>0</v>
      </c>
      <c r="V30" s="205">
        <f>IF($M30=V$12, $L30, 0)</f>
        <v>0</v>
      </c>
      <c r="W30" s="205">
        <f>IF($M30=W$12, $L30, 0)</f>
        <v>0</v>
      </c>
      <c r="X30" s="205">
        <f t="shared" si="13"/>
        <v>0</v>
      </c>
      <c r="Y30" s="205">
        <f t="shared" si="13"/>
        <v>0</v>
      </c>
      <c r="Z30" s="205">
        <f t="shared" si="13"/>
        <v>0</v>
      </c>
      <c r="AA30" s="205">
        <f t="shared" si="13"/>
        <v>0</v>
      </c>
      <c r="AB30" s="205">
        <f t="shared" si="13"/>
        <v>0</v>
      </c>
      <c r="AC30" s="205">
        <f t="shared" si="13"/>
        <v>0</v>
      </c>
      <c r="AF30" s="206"/>
      <c r="AG30" s="206">
        <f>IF($M30="Grass Swale A/B Soils or Amended C/D Soils",$B30,0)</f>
        <v>0</v>
      </c>
      <c r="AH30" s="206">
        <f t="shared" ref="AH30" si="14">IF($M30="Grass Swale A/B Soils or Amended C/D Soils",$C30,0)</f>
        <v>0</v>
      </c>
      <c r="AI30" s="206">
        <f>IF($M30="Grass Swale C/D Soils",$B30,0)</f>
        <v>0</v>
      </c>
      <c r="AJ30" s="206">
        <f>IF($M30="Grass Swale C/D Soils",$C30,0)</f>
        <v>0</v>
      </c>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row>
    <row r="31" spans="1:59" s="98" customFormat="1" ht="15" x14ac:dyDescent="0.25">
      <c r="A31" s="139" t="s">
        <v>145</v>
      </c>
      <c r="B31" s="133"/>
      <c r="C31" s="193"/>
      <c r="D31" s="133"/>
      <c r="E31" s="134"/>
      <c r="F31" s="135"/>
      <c r="G31" s="136"/>
      <c r="H31" s="133"/>
      <c r="I31" s="133"/>
      <c r="J31" s="136"/>
      <c r="K31" s="133"/>
      <c r="L31" s="133"/>
      <c r="M31" s="137"/>
      <c r="O31" s="127"/>
      <c r="Q31" s="155"/>
      <c r="R31" s="155"/>
      <c r="S31" s="155"/>
      <c r="T31" s="155"/>
      <c r="U31" s="155"/>
      <c r="V31" s="156"/>
      <c r="W31" s="156"/>
      <c r="X31" s="155"/>
      <c r="Y31" s="155"/>
      <c r="Z31" s="156"/>
      <c r="AA31" s="156"/>
      <c r="AB31" s="156"/>
      <c r="AC31" s="156"/>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row>
    <row r="32" spans="1:59" s="204" customFormat="1" ht="30" x14ac:dyDescent="0.2">
      <c r="A32" s="131" t="s">
        <v>146</v>
      </c>
      <c r="B32" s="195"/>
      <c r="C32" s="209"/>
      <c r="D32" s="196">
        <f>0.9/12*(0.95*B32+0.05*C32)</f>
        <v>0</v>
      </c>
      <c r="E32" s="197" t="s">
        <v>9</v>
      </c>
      <c r="F32" s="126">
        <v>1</v>
      </c>
      <c r="G32" s="196">
        <f>AA39</f>
        <v>0</v>
      </c>
      <c r="H32" s="210">
        <f>D32+G32</f>
        <v>0</v>
      </c>
      <c r="I32" s="199" t="s">
        <v>5</v>
      </c>
      <c r="J32" s="200"/>
      <c r="K32" s="199">
        <f>IF(J32*F32&lt;=H32,J32*F32,H32)</f>
        <v>0</v>
      </c>
      <c r="L32" s="201">
        <f t="shared" si="0"/>
        <v>0</v>
      </c>
      <c r="M32" s="208"/>
      <c r="O32" s="203"/>
      <c r="Q32" s="205">
        <f>IF($M32=Q$12, $L32, 0)</f>
        <v>0</v>
      </c>
      <c r="R32" s="205">
        <f t="shared" ref="R32:AC32" si="15">IF($M32=R$12, $L32, 0)</f>
        <v>0</v>
      </c>
      <c r="S32" s="205">
        <f t="shared" si="15"/>
        <v>0</v>
      </c>
      <c r="T32" s="205">
        <f t="shared" si="15"/>
        <v>0</v>
      </c>
      <c r="U32" s="205">
        <f>IF($M32=U$12, $L32, 0)</f>
        <v>0</v>
      </c>
      <c r="V32" s="205">
        <f>IF($M32=V$12, $L32, 0)</f>
        <v>0</v>
      </c>
      <c r="W32" s="205">
        <f>IF($M32=W$12, $L32, 0)</f>
        <v>0</v>
      </c>
      <c r="X32" s="205">
        <f t="shared" si="15"/>
        <v>0</v>
      </c>
      <c r="Y32" s="205">
        <f t="shared" si="15"/>
        <v>0</v>
      </c>
      <c r="Z32" s="205">
        <f t="shared" si="15"/>
        <v>0</v>
      </c>
      <c r="AA32" s="205">
        <f t="shared" si="15"/>
        <v>0</v>
      </c>
      <c r="AB32" s="205">
        <f t="shared" si="15"/>
        <v>0</v>
      </c>
      <c r="AC32" s="205">
        <f t="shared" si="15"/>
        <v>0</v>
      </c>
      <c r="AF32" s="206"/>
      <c r="AG32" s="206">
        <f>IF($M32="Grass Swale A/B Soils or Amended C/D Soils",$B32,0)</f>
        <v>0</v>
      </c>
      <c r="AH32" s="206">
        <f t="shared" ref="AH32" si="16">IF($M32="Grass Swale A/B Soils or Amended C/D Soils",$C32,0)</f>
        <v>0</v>
      </c>
      <c r="AI32" s="206">
        <f>IF($M32="Grass Swale C/D Soils",$B32,0)</f>
        <v>0</v>
      </c>
      <c r="AJ32" s="206">
        <f>IF($M32="Grass Swale C/D Soils",$C32,0)</f>
        <v>0</v>
      </c>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row>
    <row r="33" spans="1:59" s="98" customFormat="1" ht="15" x14ac:dyDescent="0.25">
      <c r="A33" s="117" t="s">
        <v>142</v>
      </c>
      <c r="B33" s="192"/>
      <c r="C33" s="192"/>
      <c r="D33" s="118"/>
      <c r="E33" s="119"/>
      <c r="F33" s="128"/>
      <c r="G33" s="120"/>
      <c r="H33" s="120"/>
      <c r="I33" s="121"/>
      <c r="J33" s="122"/>
      <c r="K33" s="122"/>
      <c r="L33" s="123"/>
      <c r="M33" s="124"/>
      <c r="O33" s="127"/>
      <c r="Q33" s="155"/>
      <c r="R33" s="155"/>
      <c r="S33" s="155"/>
      <c r="T33" s="155"/>
      <c r="U33" s="155"/>
      <c r="V33" s="156"/>
      <c r="W33" s="156"/>
      <c r="X33" s="155"/>
      <c r="Y33" s="155"/>
      <c r="Z33" s="156"/>
      <c r="AA33" s="156"/>
      <c r="AB33" s="156"/>
      <c r="AC33" s="156"/>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row>
    <row r="34" spans="1:59" s="204" customFormat="1" ht="30" x14ac:dyDescent="0.2">
      <c r="A34" s="131" t="s">
        <v>19</v>
      </c>
      <c r="B34" s="195"/>
      <c r="C34" s="207" t="s">
        <v>5</v>
      </c>
      <c r="D34" s="196">
        <f>0.9/12*0.95*B34</f>
        <v>0</v>
      </c>
      <c r="E34" s="197" t="s">
        <v>9</v>
      </c>
      <c r="F34" s="126">
        <v>1</v>
      </c>
      <c r="G34" s="198" t="s">
        <v>5</v>
      </c>
      <c r="H34" s="196">
        <f>D34</f>
        <v>0</v>
      </c>
      <c r="I34" s="199" t="s">
        <v>5</v>
      </c>
      <c r="J34" s="200"/>
      <c r="K34" s="199">
        <f>IF(J34*F34&lt;=H34,J34*F34,H34)</f>
        <v>0</v>
      </c>
      <c r="L34" s="201">
        <f>H34-K34</f>
        <v>0</v>
      </c>
      <c r="M34" s="208"/>
      <c r="O34" s="203"/>
      <c r="Q34" s="205">
        <f t="shared" ref="Q34:AC34" si="17">IF($M34=Q$12, $L34, 0)</f>
        <v>0</v>
      </c>
      <c r="R34" s="205">
        <f t="shared" si="17"/>
        <v>0</v>
      </c>
      <c r="S34" s="205">
        <f t="shared" si="17"/>
        <v>0</v>
      </c>
      <c r="T34" s="205">
        <f t="shared" si="17"/>
        <v>0</v>
      </c>
      <c r="U34" s="205">
        <f t="shared" si="17"/>
        <v>0</v>
      </c>
      <c r="V34" s="205">
        <f t="shared" si="17"/>
        <v>0</v>
      </c>
      <c r="W34" s="205">
        <f t="shared" si="17"/>
        <v>0</v>
      </c>
      <c r="X34" s="205">
        <f t="shared" si="17"/>
        <v>0</v>
      </c>
      <c r="Y34" s="205">
        <f t="shared" si="17"/>
        <v>0</v>
      </c>
      <c r="Z34" s="205">
        <f t="shared" si="17"/>
        <v>0</v>
      </c>
      <c r="AA34" s="205">
        <f t="shared" si="17"/>
        <v>0</v>
      </c>
      <c r="AB34" s="205">
        <f t="shared" si="17"/>
        <v>0</v>
      </c>
      <c r="AC34" s="205">
        <f t="shared" si="17"/>
        <v>0</v>
      </c>
      <c r="AF34" s="206"/>
      <c r="AG34" s="206">
        <f>IF($M34="Grass Swale A/B Soils or Amended C/D Soils",$B34,0)</f>
        <v>0</v>
      </c>
      <c r="AH34" s="206"/>
      <c r="AI34" s="206">
        <f>IF($M34="Grass Swale C/D Soils",$B34,0)</f>
        <v>0</v>
      </c>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row>
    <row r="35" spans="1:59" s="98" customFormat="1" ht="15" x14ac:dyDescent="0.25">
      <c r="A35" s="140" t="s">
        <v>143</v>
      </c>
      <c r="B35" s="133"/>
      <c r="C35" s="193"/>
      <c r="D35" s="133"/>
      <c r="E35" s="134"/>
      <c r="F35" s="135"/>
      <c r="G35" s="136"/>
      <c r="H35" s="133"/>
      <c r="I35" s="133"/>
      <c r="J35" s="136"/>
      <c r="K35" s="133"/>
      <c r="L35" s="133"/>
      <c r="M35" s="137"/>
      <c r="O35" s="127"/>
      <c r="Q35" s="155"/>
      <c r="R35" s="155"/>
      <c r="S35" s="155"/>
      <c r="T35" s="155"/>
      <c r="U35" s="155"/>
      <c r="V35" s="156"/>
      <c r="W35" s="156"/>
      <c r="X35" s="155"/>
      <c r="Y35" s="155"/>
      <c r="Z35" s="156"/>
      <c r="AA35" s="156"/>
      <c r="AB35" s="156"/>
      <c r="AC35" s="156"/>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row>
    <row r="36" spans="1:59" s="204" customFormat="1" ht="45" x14ac:dyDescent="0.2">
      <c r="A36" s="129" t="s">
        <v>13</v>
      </c>
      <c r="B36" s="195"/>
      <c r="C36" s="209"/>
      <c r="D36" s="196">
        <f t="shared" ref="D36:D37" si="18">0.9/12*(0.95*B36+0.05*C36)</f>
        <v>0</v>
      </c>
      <c r="E36" s="197" t="s">
        <v>17</v>
      </c>
      <c r="F36" s="126" t="s">
        <v>5</v>
      </c>
      <c r="G36" s="196">
        <f>AB39</f>
        <v>0</v>
      </c>
      <c r="H36" s="196">
        <f>D36+G36</f>
        <v>0</v>
      </c>
      <c r="I36" s="195"/>
      <c r="J36" s="198" t="s">
        <v>5</v>
      </c>
      <c r="K36" s="199">
        <f>IF(I36*0.09&lt;=H36,I36*0.09,H36)</f>
        <v>0</v>
      </c>
      <c r="L36" s="201">
        <f t="shared" si="0"/>
        <v>0</v>
      </c>
      <c r="M36" s="211" t="s">
        <v>5</v>
      </c>
      <c r="O36" s="203"/>
      <c r="Q36" s="205"/>
      <c r="R36" s="205"/>
      <c r="S36" s="205"/>
      <c r="T36" s="205"/>
      <c r="U36" s="205"/>
      <c r="V36" s="212"/>
      <c r="W36" s="212"/>
      <c r="X36" s="205"/>
      <c r="Y36" s="205"/>
      <c r="Z36" s="212"/>
      <c r="AA36" s="212"/>
      <c r="AB36" s="212"/>
      <c r="AC36" s="212"/>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row>
    <row r="37" spans="1:59" s="204" customFormat="1" ht="45" x14ac:dyDescent="0.2">
      <c r="A37" s="129" t="s">
        <v>14</v>
      </c>
      <c r="B37" s="195"/>
      <c r="C37" s="209"/>
      <c r="D37" s="196">
        <f t="shared" si="18"/>
        <v>0</v>
      </c>
      <c r="E37" s="197" t="s">
        <v>16</v>
      </c>
      <c r="F37" s="126" t="s">
        <v>5</v>
      </c>
      <c r="G37" s="196">
        <f>AC39</f>
        <v>0</v>
      </c>
      <c r="H37" s="196">
        <f>D37+G37</f>
        <v>0</v>
      </c>
      <c r="I37" s="195"/>
      <c r="J37" s="198" t="s">
        <v>5</v>
      </c>
      <c r="K37" s="199">
        <f>IF(I37*0.04&lt;=H37,I37*0.04,H37)</f>
        <v>0</v>
      </c>
      <c r="L37" s="201">
        <f t="shared" si="0"/>
        <v>0</v>
      </c>
      <c r="M37" s="211" t="s">
        <v>5</v>
      </c>
      <c r="O37" s="203"/>
      <c r="Q37" s="205"/>
      <c r="R37" s="205"/>
      <c r="S37" s="205"/>
      <c r="T37" s="205"/>
      <c r="U37" s="205"/>
      <c r="V37" s="212"/>
      <c r="W37" s="212"/>
      <c r="X37" s="205"/>
      <c r="Y37" s="205"/>
      <c r="Z37" s="212"/>
      <c r="AA37" s="212"/>
      <c r="AB37" s="212"/>
      <c r="AC37" s="212"/>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row>
    <row r="38" spans="1:59" s="147" customFormat="1" ht="15" x14ac:dyDescent="0.25">
      <c r="A38" s="141" t="s">
        <v>3</v>
      </c>
      <c r="B38" s="185">
        <f>SUM(B12:B37)</f>
        <v>0</v>
      </c>
      <c r="C38" s="194">
        <f>SUM(C12:C37)</f>
        <v>0</v>
      </c>
      <c r="D38" s="142"/>
      <c r="E38" s="143"/>
      <c r="F38" s="238"/>
      <c r="G38" s="238"/>
      <c r="H38" s="238"/>
      <c r="I38" s="185">
        <f>SUM(I15:I37)</f>
        <v>0</v>
      </c>
      <c r="J38" s="239"/>
      <c r="K38" s="185">
        <f>SUM(K15:K37)</f>
        <v>0</v>
      </c>
      <c r="L38" s="144"/>
      <c r="M38" s="145"/>
      <c r="N38" s="127"/>
      <c r="O38" s="146"/>
      <c r="P38" s="146"/>
      <c r="Q38" s="166"/>
      <c r="R38" s="166"/>
      <c r="S38" s="166"/>
      <c r="T38" s="166"/>
      <c r="U38" s="166"/>
      <c r="V38" s="167"/>
      <c r="W38" s="167"/>
      <c r="X38" s="166"/>
      <c r="Y38" s="166"/>
      <c r="Z38" s="167"/>
      <c r="AA38" s="167"/>
      <c r="AB38" s="167"/>
      <c r="AC38" s="167"/>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row>
    <row r="39" spans="1:59" s="98" customFormat="1" ht="12.75" customHeight="1" x14ac:dyDescent="0.25">
      <c r="A39" s="149"/>
      <c r="B39" s="150"/>
      <c r="C39" s="150"/>
      <c r="D39" s="150"/>
      <c r="E39" s="150"/>
      <c r="F39" s="97"/>
      <c r="G39" s="97"/>
      <c r="H39" s="97"/>
      <c r="I39" s="97"/>
      <c r="K39" s="99"/>
      <c r="L39" s="97"/>
      <c r="M39" s="97"/>
      <c r="N39" s="127"/>
      <c r="O39" s="97"/>
      <c r="P39" s="146" t="s">
        <v>3</v>
      </c>
      <c r="Q39" s="166">
        <f t="shared" ref="Q39:AC39" si="19">SUM(Q12:Q38)</f>
        <v>0</v>
      </c>
      <c r="R39" s="166">
        <f t="shared" si="19"/>
        <v>0</v>
      </c>
      <c r="S39" s="166">
        <f t="shared" si="19"/>
        <v>0</v>
      </c>
      <c r="T39" s="166">
        <f t="shared" si="19"/>
        <v>0</v>
      </c>
      <c r="U39" s="166">
        <f t="shared" si="19"/>
        <v>0</v>
      </c>
      <c r="V39" s="166">
        <f t="shared" si="19"/>
        <v>0</v>
      </c>
      <c r="W39" s="166">
        <f t="shared" si="19"/>
        <v>0</v>
      </c>
      <c r="X39" s="166">
        <f t="shared" si="19"/>
        <v>0</v>
      </c>
      <c r="Y39" s="166">
        <f t="shared" si="19"/>
        <v>0</v>
      </c>
      <c r="Z39" s="166">
        <f t="shared" si="19"/>
        <v>0</v>
      </c>
      <c r="AA39" s="166">
        <f t="shared" si="19"/>
        <v>0</v>
      </c>
      <c r="AB39" s="166">
        <f t="shared" si="19"/>
        <v>0</v>
      </c>
      <c r="AC39" s="166">
        <f t="shared" si="19"/>
        <v>0</v>
      </c>
      <c r="AF39" s="101"/>
      <c r="AG39" s="166">
        <f>SUM(AG12:AG38)</f>
        <v>0</v>
      </c>
      <c r="AH39" s="166">
        <f>SUM(AH12:AH38)</f>
        <v>0</v>
      </c>
      <c r="AI39" s="166">
        <f>SUM(AI12:AI38)</f>
        <v>0</v>
      </c>
      <c r="AJ39" s="166">
        <f>SUM(AJ12:AJ38)</f>
        <v>0</v>
      </c>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row>
    <row r="40" spans="1:59" s="98" customFormat="1" ht="12.75" customHeight="1" x14ac:dyDescent="0.25">
      <c r="A40" s="149"/>
      <c r="B40" s="150"/>
      <c r="C40" s="150"/>
      <c r="D40" s="150"/>
      <c r="E40" s="150"/>
      <c r="F40" s="97"/>
      <c r="G40" s="151"/>
      <c r="H40" s="151"/>
      <c r="I40" s="151"/>
      <c r="J40" s="151" t="s">
        <v>95</v>
      </c>
      <c r="K40" s="184" t="str">
        <f>IF(B9="","",B9-K38)</f>
        <v/>
      </c>
      <c r="L40" s="97"/>
      <c r="M40" s="97"/>
      <c r="N40" s="127"/>
      <c r="O40" s="97"/>
      <c r="P40" s="97"/>
      <c r="Q40" s="168"/>
      <c r="R40" s="155"/>
      <c r="S40" s="168"/>
      <c r="T40" s="168"/>
      <c r="U40" s="168"/>
      <c r="V40" s="156"/>
      <c r="W40" s="156"/>
      <c r="X40" s="155"/>
      <c r="Y40" s="155"/>
      <c r="Z40" s="156"/>
      <c r="AA40" s="156"/>
      <c r="AB40" s="156"/>
      <c r="AC40" s="156"/>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row>
    <row r="41" spans="1:59" x14ac:dyDescent="0.2">
      <c r="A41" s="6"/>
      <c r="B41" s="11"/>
      <c r="C41" s="82"/>
      <c r="D41" s="1"/>
      <c r="E41" s="104"/>
      <c r="I41" s="1"/>
      <c r="J41" s="1"/>
      <c r="O41" s="1"/>
      <c r="Q41" s="169"/>
      <c r="R41" s="169"/>
      <c r="S41" s="169"/>
      <c r="T41" s="169"/>
    </row>
    <row r="42" spans="1:59" ht="12.95" customHeight="1" x14ac:dyDescent="0.2">
      <c r="A42" s="341"/>
      <c r="B42" s="341"/>
      <c r="C42" s="341"/>
      <c r="D42" s="1"/>
      <c r="E42" s="104"/>
      <c r="I42" s="1"/>
      <c r="J42" s="1"/>
      <c r="O42" s="1"/>
      <c r="Q42" s="169"/>
      <c r="R42" s="169"/>
      <c r="S42" s="169"/>
      <c r="T42" s="169"/>
    </row>
    <row r="43" spans="1:59" ht="12.95" hidden="1" customHeight="1" x14ac:dyDescent="0.2">
      <c r="A43" s="174" t="s">
        <v>65</v>
      </c>
      <c r="B43" s="213" t="s">
        <v>148</v>
      </c>
      <c r="C43" s="83"/>
      <c r="D43" s="83"/>
      <c r="E43" s="83"/>
      <c r="F43" s="83"/>
      <c r="H43" s="84"/>
      <c r="I43" s="84"/>
      <c r="J43" s="84"/>
      <c r="K43" s="84"/>
      <c r="L43" s="84"/>
      <c r="O43" s="1"/>
      <c r="Q43" s="169"/>
      <c r="R43" s="169"/>
      <c r="S43" s="169"/>
      <c r="T43" s="169"/>
    </row>
    <row r="44" spans="1:59" ht="12.95" hidden="1" customHeight="1" x14ac:dyDescent="0.2">
      <c r="A44" s="77" t="s">
        <v>25</v>
      </c>
      <c r="B44" s="82"/>
      <c r="C44" s="82"/>
      <c r="I44" s="1"/>
      <c r="J44" s="1"/>
      <c r="O44" s="1"/>
      <c r="Q44" s="169"/>
      <c r="R44" s="169"/>
      <c r="S44" s="169"/>
      <c r="T44" s="169"/>
    </row>
    <row r="45" spans="1:59" ht="12.95" hidden="1" customHeight="1" x14ac:dyDescent="0.2">
      <c r="A45" s="77" t="s">
        <v>10</v>
      </c>
      <c r="B45" s="82"/>
      <c r="I45" s="1"/>
      <c r="J45" s="1"/>
      <c r="O45" s="1"/>
      <c r="Q45" s="169"/>
      <c r="R45" s="169"/>
      <c r="S45" s="169"/>
      <c r="T45" s="169"/>
    </row>
    <row r="46" spans="1:59" ht="12.95" hidden="1" customHeight="1" x14ac:dyDescent="0.2">
      <c r="A46" s="77" t="s">
        <v>11</v>
      </c>
      <c r="B46" s="82"/>
      <c r="C46" s="82"/>
      <c r="D46" s="1"/>
      <c r="E46" s="104"/>
      <c r="F46" s="85"/>
      <c r="I46" s="86"/>
      <c r="J46" s="1"/>
      <c r="L46" s="86"/>
      <c r="O46" s="1"/>
      <c r="Q46" s="169"/>
      <c r="R46" s="169"/>
      <c r="S46" s="169"/>
      <c r="T46" s="169"/>
    </row>
    <row r="47" spans="1:59" ht="12.95" hidden="1" customHeight="1" x14ac:dyDescent="0.2">
      <c r="A47" s="77" t="s">
        <v>18</v>
      </c>
      <c r="B47" s="82"/>
      <c r="C47" s="82"/>
      <c r="D47" s="1"/>
      <c r="E47" s="104"/>
      <c r="F47" s="85"/>
      <c r="I47" s="86"/>
      <c r="J47" s="1"/>
      <c r="L47" s="86"/>
      <c r="O47" s="1"/>
      <c r="Q47" s="169"/>
      <c r="R47" s="169"/>
      <c r="S47" s="169"/>
      <c r="T47" s="169"/>
    </row>
    <row r="48" spans="1:59" ht="12.95" hidden="1" customHeight="1" x14ac:dyDescent="0.2">
      <c r="A48" s="79" t="s">
        <v>129</v>
      </c>
      <c r="B48" s="82"/>
      <c r="C48" s="82"/>
      <c r="D48" s="1"/>
      <c r="E48" s="104"/>
      <c r="F48" s="85"/>
      <c r="I48" s="86"/>
      <c r="J48" s="1"/>
      <c r="L48" s="86"/>
      <c r="O48" s="1"/>
      <c r="Q48" s="169"/>
      <c r="R48" s="169"/>
      <c r="S48" s="169"/>
      <c r="T48" s="169"/>
      <c r="AD48" s="224"/>
      <c r="AE48" s="224"/>
    </row>
    <row r="49" spans="1:45" ht="12.95" hidden="1" customHeight="1" x14ac:dyDescent="0.2">
      <c r="A49" s="79" t="s">
        <v>126</v>
      </c>
      <c r="B49" s="82"/>
      <c r="C49" s="82"/>
      <c r="D49" s="1"/>
      <c r="E49" s="104"/>
      <c r="F49" s="85"/>
      <c r="I49" s="86"/>
      <c r="J49" s="1"/>
      <c r="L49" s="86"/>
      <c r="O49" s="1"/>
      <c r="Q49" s="169"/>
      <c r="R49" s="169"/>
      <c r="S49" s="169"/>
      <c r="T49" s="169"/>
      <c r="AD49" s="224"/>
      <c r="AE49" s="224"/>
    </row>
    <row r="50" spans="1:45" ht="12.95" hidden="1" customHeight="1" x14ac:dyDescent="0.2">
      <c r="A50" s="78" t="s">
        <v>62</v>
      </c>
      <c r="B50" s="82"/>
      <c r="C50" s="82"/>
      <c r="D50" s="1"/>
      <c r="E50" s="104"/>
      <c r="F50" s="85"/>
      <c r="I50" s="86"/>
      <c r="J50" s="1"/>
      <c r="L50" s="86"/>
      <c r="O50" s="1"/>
      <c r="Q50" s="169"/>
      <c r="R50" s="169"/>
      <c r="S50" s="169"/>
      <c r="T50" s="169"/>
    </row>
    <row r="51" spans="1:45" ht="12.95" hidden="1" customHeight="1" x14ac:dyDescent="0.2">
      <c r="A51" s="78" t="s">
        <v>21</v>
      </c>
      <c r="B51" s="82"/>
      <c r="C51" s="82"/>
      <c r="D51" s="1"/>
      <c r="E51" s="104"/>
      <c r="F51" s="85"/>
      <c r="I51" s="86"/>
      <c r="J51" s="1"/>
      <c r="L51" s="86"/>
      <c r="O51" s="1"/>
      <c r="Q51" s="169"/>
      <c r="R51" s="169"/>
      <c r="S51" s="169"/>
      <c r="T51" s="169"/>
    </row>
    <row r="52" spans="1:45" ht="12.95" hidden="1" customHeight="1" x14ac:dyDescent="0.2">
      <c r="A52" s="78" t="s">
        <v>20</v>
      </c>
      <c r="B52" s="82"/>
      <c r="C52" s="82"/>
      <c r="D52" s="1"/>
      <c r="E52" s="104"/>
      <c r="F52" s="85"/>
      <c r="I52" s="86"/>
      <c r="J52" s="1"/>
      <c r="L52" s="86"/>
      <c r="O52" s="1"/>
      <c r="Q52" s="169"/>
      <c r="R52" s="169"/>
      <c r="S52" s="169"/>
      <c r="T52" s="169"/>
    </row>
    <row r="53" spans="1:45" ht="12.95" hidden="1" customHeight="1" x14ac:dyDescent="0.2">
      <c r="A53" s="78" t="s">
        <v>146</v>
      </c>
      <c r="B53" s="82"/>
      <c r="C53" s="82"/>
      <c r="D53" s="1"/>
      <c r="E53" s="104"/>
      <c r="F53" s="85"/>
      <c r="I53" s="86"/>
      <c r="J53" s="1"/>
      <c r="L53" s="86"/>
      <c r="O53" s="1"/>
      <c r="Q53" s="169"/>
      <c r="R53" s="169"/>
      <c r="S53" s="169"/>
      <c r="T53" s="169"/>
    </row>
    <row r="54" spans="1:45" ht="12.95" hidden="1" customHeight="1" x14ac:dyDescent="0.2">
      <c r="A54" s="79" t="s">
        <v>13</v>
      </c>
      <c r="B54" s="82"/>
      <c r="C54" s="82"/>
      <c r="D54" s="1"/>
      <c r="E54" s="104"/>
      <c r="F54" s="85"/>
      <c r="I54" s="86"/>
      <c r="J54" s="1"/>
      <c r="L54" s="86"/>
      <c r="O54" s="1"/>
      <c r="Q54" s="169"/>
      <c r="R54" s="169"/>
      <c r="S54" s="169"/>
      <c r="T54" s="169"/>
    </row>
    <row r="55" spans="1:45" ht="12.95" hidden="1" customHeight="1" x14ac:dyDescent="0.2">
      <c r="A55" s="79" t="s">
        <v>14</v>
      </c>
      <c r="B55" s="82"/>
      <c r="C55" s="82"/>
      <c r="D55" s="1"/>
      <c r="E55" s="104"/>
      <c r="F55" s="85"/>
      <c r="I55" s="86"/>
      <c r="J55" s="1"/>
      <c r="L55" s="86"/>
      <c r="O55" s="1"/>
      <c r="Q55" s="169"/>
      <c r="R55" s="169"/>
      <c r="S55" s="169"/>
      <c r="T55" s="169"/>
    </row>
    <row r="56" spans="1:45" ht="12.95" hidden="1" customHeight="1" x14ac:dyDescent="0.2">
      <c r="A56" s="81"/>
      <c r="B56" s="2"/>
      <c r="C56" s="82"/>
      <c r="D56" s="2"/>
      <c r="E56" s="12"/>
      <c r="F56" s="85"/>
      <c r="I56" s="86"/>
      <c r="J56" s="2"/>
      <c r="L56" s="86"/>
      <c r="M56" s="82"/>
      <c r="N56" s="82"/>
      <c r="O56" s="82"/>
      <c r="P56" s="2"/>
    </row>
    <row r="57" spans="1:45" ht="12.95" hidden="1" customHeight="1" x14ac:dyDescent="0.3">
      <c r="A57" s="174" t="s">
        <v>158</v>
      </c>
      <c r="B57" s="214" t="s">
        <v>159</v>
      </c>
      <c r="C57" s="83"/>
      <c r="D57" s="81"/>
      <c r="E57" s="81"/>
      <c r="F57" s="85"/>
      <c r="I57" s="86"/>
      <c r="J57" s="88"/>
      <c r="L57" s="86"/>
      <c r="M57" s="82"/>
      <c r="N57" s="82"/>
      <c r="O57" s="82"/>
      <c r="V57" s="170"/>
      <c r="W57" s="170"/>
      <c r="Z57" s="170"/>
      <c r="AA57" s="170"/>
      <c r="AB57" s="170"/>
      <c r="AC57" s="170"/>
      <c r="AF57" s="89"/>
      <c r="AG57" s="89"/>
      <c r="AH57" s="89"/>
      <c r="AI57" s="89"/>
      <c r="AJ57" s="89"/>
      <c r="AK57" s="89"/>
      <c r="AL57" s="89"/>
      <c r="AM57" s="89"/>
      <c r="AN57" s="89"/>
      <c r="AO57" s="89"/>
      <c r="AP57" s="89"/>
      <c r="AQ57" s="89"/>
      <c r="AR57" s="89"/>
      <c r="AS57" s="89"/>
    </row>
    <row r="58" spans="1:45" ht="12.95" hidden="1" customHeight="1" x14ac:dyDescent="0.3">
      <c r="A58" s="215" t="s">
        <v>11</v>
      </c>
      <c r="B58" s="214"/>
      <c r="C58" s="83"/>
      <c r="D58" s="81"/>
      <c r="E58" s="81"/>
      <c r="F58" s="85"/>
      <c r="I58" s="86"/>
      <c r="J58" s="88"/>
      <c r="L58" s="86"/>
      <c r="M58" s="82"/>
      <c r="N58" s="82"/>
      <c r="O58" s="82"/>
      <c r="V58" s="170"/>
      <c r="W58" s="170"/>
      <c r="Z58" s="170"/>
      <c r="AA58" s="170"/>
      <c r="AB58" s="170"/>
      <c r="AC58" s="170"/>
      <c r="AF58" s="89"/>
      <c r="AG58" s="89"/>
      <c r="AH58" s="89"/>
      <c r="AI58" s="89"/>
      <c r="AJ58" s="89"/>
      <c r="AK58" s="89"/>
      <c r="AL58" s="89"/>
      <c r="AM58" s="89"/>
      <c r="AN58" s="89"/>
      <c r="AO58" s="89"/>
      <c r="AP58" s="89"/>
      <c r="AQ58" s="89"/>
      <c r="AR58" s="89"/>
      <c r="AS58" s="89"/>
    </row>
    <row r="59" spans="1:45" ht="12.95" hidden="1" customHeight="1" x14ac:dyDescent="0.2">
      <c r="A59" s="79" t="s">
        <v>129</v>
      </c>
      <c r="B59" s="82"/>
      <c r="C59" s="82"/>
      <c r="D59" s="81"/>
      <c r="E59" s="81"/>
      <c r="F59" s="85"/>
      <c r="I59" s="86"/>
      <c r="J59" s="91"/>
      <c r="L59" s="86"/>
      <c r="M59" s="224"/>
      <c r="N59" s="2"/>
      <c r="O59" s="2"/>
      <c r="P59" s="2"/>
    </row>
    <row r="60" spans="1:45" ht="12.95" hidden="1" customHeight="1" x14ac:dyDescent="0.2">
      <c r="A60" s="79" t="s">
        <v>126</v>
      </c>
      <c r="B60" s="82"/>
      <c r="C60" s="82"/>
      <c r="D60" s="81"/>
      <c r="E60" s="81"/>
      <c r="F60" s="85"/>
      <c r="I60" s="86"/>
      <c r="J60" s="91"/>
      <c r="L60" s="86"/>
      <c r="M60" s="224"/>
      <c r="N60" s="2"/>
      <c r="O60" s="2"/>
      <c r="P60" s="2"/>
    </row>
    <row r="61" spans="1:45" ht="12.95" hidden="1" customHeight="1" x14ac:dyDescent="0.2">
      <c r="A61" s="78" t="s">
        <v>62</v>
      </c>
      <c r="B61" s="82"/>
      <c r="C61" s="82"/>
      <c r="D61" s="81"/>
      <c r="E61" s="81"/>
      <c r="F61" s="85"/>
      <c r="I61" s="86"/>
      <c r="J61" s="91"/>
      <c r="L61" s="86"/>
      <c r="M61" s="224"/>
      <c r="N61" s="2"/>
      <c r="O61" s="2"/>
      <c r="P61" s="2"/>
      <c r="AD61" s="224"/>
      <c r="AE61" s="224"/>
    </row>
    <row r="62" spans="1:45" ht="12.95" hidden="1" customHeight="1" x14ac:dyDescent="0.2">
      <c r="A62" s="78" t="s">
        <v>21</v>
      </c>
      <c r="B62" s="82"/>
      <c r="C62" s="82"/>
      <c r="D62" s="81"/>
      <c r="E62" s="81"/>
      <c r="F62" s="85"/>
      <c r="I62" s="86"/>
      <c r="J62" s="91"/>
      <c r="L62" s="86"/>
      <c r="M62" s="224"/>
      <c r="N62" s="2"/>
      <c r="O62" s="2"/>
      <c r="P62" s="2"/>
      <c r="AD62" s="224"/>
      <c r="AE62" s="224"/>
    </row>
    <row r="63" spans="1:45" ht="12.95" hidden="1" customHeight="1" x14ac:dyDescent="0.2">
      <c r="A63" s="78" t="s">
        <v>20</v>
      </c>
      <c r="B63" s="82"/>
      <c r="C63" s="82"/>
      <c r="D63" s="81"/>
      <c r="E63" s="81"/>
      <c r="F63" s="85"/>
      <c r="I63" s="86"/>
      <c r="J63" s="8"/>
      <c r="L63" s="86"/>
      <c r="M63" s="90"/>
      <c r="N63" s="224"/>
      <c r="O63" s="2"/>
      <c r="P63" s="2"/>
    </row>
    <row r="64" spans="1:45" ht="12.95" hidden="1" customHeight="1" x14ac:dyDescent="0.2">
      <c r="A64" s="78" t="s">
        <v>146</v>
      </c>
      <c r="B64" s="82"/>
      <c r="C64" s="82"/>
      <c r="D64" s="81"/>
      <c r="E64" s="81"/>
      <c r="F64" s="85"/>
      <c r="I64" s="86"/>
      <c r="J64" s="8"/>
      <c r="L64" s="86"/>
      <c r="M64" s="224"/>
      <c r="N64" s="2"/>
      <c r="O64" s="2"/>
      <c r="P64" s="2"/>
    </row>
    <row r="65" spans="1:45" ht="12.95" hidden="1" customHeight="1" x14ac:dyDescent="0.2">
      <c r="A65" s="79" t="s">
        <v>13</v>
      </c>
      <c r="B65" s="82"/>
      <c r="C65" s="82"/>
      <c r="D65" s="81"/>
      <c r="E65" s="81"/>
      <c r="F65" s="85"/>
      <c r="I65" s="86"/>
      <c r="J65" s="91"/>
      <c r="L65" s="86"/>
      <c r="M65" s="224"/>
      <c r="N65" s="2"/>
      <c r="O65" s="2"/>
      <c r="P65" s="2"/>
    </row>
    <row r="66" spans="1:45" ht="12.95" hidden="1" customHeight="1" x14ac:dyDescent="0.2">
      <c r="A66" s="79" t="s">
        <v>14</v>
      </c>
      <c r="B66" s="82"/>
      <c r="C66" s="82"/>
      <c r="D66" s="81"/>
      <c r="E66" s="81"/>
      <c r="F66" s="85"/>
      <c r="I66" s="86"/>
      <c r="J66" s="8"/>
      <c r="L66" s="86"/>
      <c r="M66" s="224"/>
      <c r="N66" s="2"/>
      <c r="O66" s="2"/>
      <c r="P66" s="2"/>
    </row>
    <row r="67" spans="1:45" ht="12.95" hidden="1" customHeight="1" x14ac:dyDescent="0.2">
      <c r="A67" s="83"/>
      <c r="B67" s="82"/>
      <c r="C67" s="82"/>
      <c r="D67" s="81"/>
      <c r="E67" s="81"/>
      <c r="F67" s="85"/>
      <c r="I67" s="86"/>
      <c r="J67" s="8"/>
      <c r="L67" s="86"/>
      <c r="M67" s="224"/>
      <c r="N67" s="2"/>
      <c r="O67" s="2"/>
      <c r="P67" s="2"/>
    </row>
    <row r="68" spans="1:45" ht="12.95" hidden="1" customHeight="1" x14ac:dyDescent="0.3">
      <c r="A68" s="174" t="s">
        <v>64</v>
      </c>
      <c r="B68" s="214" t="s">
        <v>160</v>
      </c>
      <c r="C68" s="83"/>
      <c r="D68" s="81"/>
      <c r="E68" s="81"/>
      <c r="F68" s="85"/>
      <c r="I68" s="86"/>
      <c r="J68" s="88"/>
      <c r="L68" s="86"/>
      <c r="M68" s="82"/>
      <c r="N68" s="82"/>
      <c r="O68" s="82"/>
      <c r="V68" s="170"/>
      <c r="W68" s="170"/>
      <c r="Z68" s="170"/>
      <c r="AA68" s="170"/>
      <c r="AB68" s="170"/>
      <c r="AC68" s="170"/>
      <c r="AF68" s="89"/>
      <c r="AG68" s="89"/>
      <c r="AH68" s="89"/>
      <c r="AI68" s="89"/>
      <c r="AJ68" s="89"/>
      <c r="AK68" s="89"/>
      <c r="AL68" s="89"/>
      <c r="AM68" s="89"/>
      <c r="AN68" s="89"/>
      <c r="AO68" s="89"/>
      <c r="AP68" s="89"/>
      <c r="AQ68" s="89"/>
      <c r="AR68" s="89"/>
      <c r="AS68" s="89"/>
    </row>
    <row r="69" spans="1:45" ht="12.95" hidden="1" customHeight="1" x14ac:dyDescent="0.2">
      <c r="A69" s="79" t="s">
        <v>129</v>
      </c>
      <c r="B69" s="82"/>
      <c r="C69" s="82"/>
      <c r="D69" s="81"/>
      <c r="E69" s="81"/>
      <c r="F69" s="85"/>
      <c r="I69" s="86"/>
      <c r="J69" s="91"/>
      <c r="L69" s="86"/>
      <c r="M69" s="224"/>
      <c r="N69" s="2"/>
      <c r="O69" s="2"/>
      <c r="P69" s="2"/>
    </row>
    <row r="70" spans="1:45" ht="12.95" hidden="1" customHeight="1" x14ac:dyDescent="0.2">
      <c r="A70" s="79" t="s">
        <v>126</v>
      </c>
      <c r="B70" s="82"/>
      <c r="C70" s="82"/>
      <c r="D70" s="81"/>
      <c r="E70" s="81"/>
      <c r="F70" s="85"/>
      <c r="I70" s="86"/>
      <c r="J70" s="91"/>
      <c r="L70" s="86"/>
      <c r="M70" s="224"/>
      <c r="N70" s="2"/>
      <c r="O70" s="2"/>
      <c r="P70" s="2"/>
    </row>
    <row r="71" spans="1:45" ht="12.95" hidden="1" customHeight="1" x14ac:dyDescent="0.2">
      <c r="A71" s="78" t="s">
        <v>62</v>
      </c>
      <c r="B71" s="82"/>
      <c r="C71" s="82"/>
      <c r="D71" s="81"/>
      <c r="E71" s="81"/>
      <c r="F71" s="85"/>
      <c r="I71" s="86"/>
      <c r="J71" s="91"/>
      <c r="L71" s="86"/>
      <c r="M71" s="224"/>
      <c r="N71" s="2"/>
      <c r="O71" s="2"/>
      <c r="P71" s="2"/>
      <c r="AD71" s="224"/>
      <c r="AE71" s="224"/>
    </row>
    <row r="72" spans="1:45" ht="12.95" hidden="1" customHeight="1" x14ac:dyDescent="0.2">
      <c r="A72" s="78" t="s">
        <v>21</v>
      </c>
      <c r="B72" s="82"/>
      <c r="C72" s="82"/>
      <c r="D72" s="81"/>
      <c r="E72" s="81"/>
      <c r="F72" s="85"/>
      <c r="I72" s="86"/>
      <c r="J72" s="91"/>
      <c r="L72" s="86"/>
      <c r="M72" s="224"/>
      <c r="N72" s="2"/>
      <c r="O72" s="2"/>
      <c r="P72" s="2"/>
      <c r="AD72" s="224"/>
      <c r="AE72" s="224"/>
    </row>
    <row r="73" spans="1:45" ht="12.95" hidden="1" customHeight="1" x14ac:dyDescent="0.2">
      <c r="A73" s="78" t="s">
        <v>20</v>
      </c>
      <c r="B73" s="82"/>
      <c r="C73" s="82"/>
      <c r="D73" s="81"/>
      <c r="E73" s="81"/>
      <c r="F73" s="85"/>
      <c r="I73" s="86"/>
      <c r="J73" s="8"/>
      <c r="L73" s="86"/>
      <c r="M73" s="90"/>
      <c r="N73" s="224"/>
      <c r="O73" s="2"/>
      <c r="P73" s="2"/>
    </row>
    <row r="74" spans="1:45" ht="12.95" hidden="1" customHeight="1" x14ac:dyDescent="0.2">
      <c r="A74" s="78" t="s">
        <v>146</v>
      </c>
      <c r="B74" s="82"/>
      <c r="C74" s="82"/>
      <c r="D74" s="81"/>
      <c r="E74" s="81"/>
      <c r="F74" s="85"/>
      <c r="I74" s="86"/>
      <c r="J74" s="8"/>
      <c r="L74" s="86"/>
      <c r="M74" s="224"/>
      <c r="N74" s="2"/>
      <c r="O74" s="2"/>
      <c r="P74" s="2"/>
    </row>
    <row r="75" spans="1:45" ht="12.95" hidden="1" customHeight="1" x14ac:dyDescent="0.2">
      <c r="A75" s="79" t="s">
        <v>13</v>
      </c>
      <c r="B75" s="82"/>
      <c r="C75" s="82"/>
      <c r="D75" s="81"/>
      <c r="E75" s="81"/>
      <c r="F75" s="85"/>
      <c r="I75" s="86"/>
      <c r="J75" s="91"/>
      <c r="L75" s="86"/>
      <c r="M75" s="224"/>
      <c r="N75" s="2"/>
      <c r="O75" s="2"/>
      <c r="P75" s="2"/>
    </row>
    <row r="76" spans="1:45" ht="12.95" hidden="1" customHeight="1" x14ac:dyDescent="0.2">
      <c r="A76" s="79" t="s">
        <v>14</v>
      </c>
      <c r="B76" s="82"/>
      <c r="C76" s="82"/>
      <c r="D76" s="81"/>
      <c r="E76" s="81"/>
      <c r="F76" s="85"/>
      <c r="I76" s="86"/>
      <c r="J76" s="8"/>
      <c r="L76" s="86"/>
      <c r="M76" s="224"/>
      <c r="N76" s="2"/>
      <c r="O76" s="2"/>
      <c r="P76" s="2"/>
    </row>
    <row r="77" spans="1:45" ht="12.95" hidden="1" customHeight="1" x14ac:dyDescent="0.2">
      <c r="A77" s="83"/>
      <c r="B77" s="82"/>
      <c r="C77" s="82"/>
      <c r="D77" s="81"/>
      <c r="E77" s="81"/>
      <c r="F77" s="85"/>
      <c r="I77" s="86"/>
      <c r="J77" s="8"/>
      <c r="L77" s="86"/>
      <c r="M77" s="224"/>
      <c r="N77" s="2"/>
      <c r="O77" s="2"/>
      <c r="P77" s="2"/>
    </row>
    <row r="78" spans="1:45" ht="12.95" hidden="1" customHeight="1" x14ac:dyDescent="0.3">
      <c r="A78" s="174" t="s">
        <v>153</v>
      </c>
      <c r="B78" s="214" t="s">
        <v>150</v>
      </c>
      <c r="C78" s="83"/>
      <c r="D78" s="81"/>
      <c r="E78" s="81"/>
      <c r="F78" s="85"/>
      <c r="I78" s="86"/>
      <c r="J78" s="88"/>
      <c r="L78" s="86"/>
      <c r="M78" s="82"/>
      <c r="N78" s="82"/>
      <c r="O78" s="82"/>
      <c r="V78" s="170"/>
      <c r="W78" s="170"/>
      <c r="Z78" s="170"/>
      <c r="AA78" s="170"/>
      <c r="AB78" s="170"/>
      <c r="AC78" s="170"/>
      <c r="AF78" s="89"/>
      <c r="AG78" s="89"/>
      <c r="AH78" s="89"/>
      <c r="AI78" s="89"/>
      <c r="AJ78" s="89"/>
      <c r="AK78" s="89"/>
      <c r="AL78" s="89"/>
      <c r="AM78" s="89"/>
      <c r="AN78" s="89"/>
      <c r="AO78" s="89"/>
      <c r="AP78" s="89"/>
      <c r="AQ78" s="89"/>
      <c r="AR78" s="89"/>
      <c r="AS78" s="89"/>
    </row>
    <row r="79" spans="1:45" ht="12.95" hidden="1" customHeight="1" x14ac:dyDescent="0.2">
      <c r="A79" s="78" t="s">
        <v>62</v>
      </c>
      <c r="B79" s="82"/>
      <c r="C79" s="82"/>
      <c r="D79" s="81"/>
      <c r="E79" s="81"/>
      <c r="F79" s="85"/>
      <c r="I79" s="86"/>
      <c r="J79" s="91"/>
      <c r="L79" s="86"/>
      <c r="M79" s="224"/>
      <c r="N79" s="2"/>
      <c r="O79" s="2"/>
      <c r="P79" s="2"/>
      <c r="AD79" s="224"/>
      <c r="AE79" s="224"/>
    </row>
    <row r="80" spans="1:45" ht="12.95" hidden="1" customHeight="1" x14ac:dyDescent="0.2">
      <c r="A80" s="78" t="s">
        <v>21</v>
      </c>
      <c r="B80" s="82"/>
      <c r="C80" s="82"/>
      <c r="D80" s="81"/>
      <c r="E80" s="81"/>
      <c r="F80" s="85"/>
      <c r="I80" s="86"/>
      <c r="J80" s="91"/>
      <c r="L80" s="86"/>
      <c r="M80" s="224"/>
      <c r="N80" s="2"/>
      <c r="O80" s="2"/>
      <c r="P80" s="2"/>
      <c r="AD80" s="224"/>
      <c r="AE80" s="224"/>
    </row>
    <row r="81" spans="1:16" ht="12.95" hidden="1" customHeight="1" x14ac:dyDescent="0.2">
      <c r="A81" s="78" t="s">
        <v>20</v>
      </c>
      <c r="B81" s="82"/>
      <c r="C81" s="82"/>
      <c r="D81" s="81"/>
      <c r="E81" s="81"/>
      <c r="F81" s="85"/>
      <c r="I81" s="86"/>
      <c r="J81" s="8"/>
      <c r="L81" s="86"/>
      <c r="M81" s="90"/>
      <c r="N81" s="224"/>
      <c r="O81" s="2"/>
      <c r="P81" s="2"/>
    </row>
    <row r="82" spans="1:16" ht="12.95" hidden="1" customHeight="1" x14ac:dyDescent="0.2">
      <c r="A82" s="78" t="s">
        <v>146</v>
      </c>
      <c r="B82" s="82"/>
      <c r="C82" s="82"/>
      <c r="D82" s="81"/>
      <c r="E82" s="81"/>
      <c r="F82" s="85"/>
      <c r="I82" s="86"/>
      <c r="J82" s="8"/>
      <c r="L82" s="86"/>
      <c r="M82" s="224"/>
      <c r="N82" s="2"/>
      <c r="O82" s="2"/>
      <c r="P82" s="2"/>
    </row>
    <row r="83" spans="1:16" ht="12.95" hidden="1" customHeight="1" x14ac:dyDescent="0.2">
      <c r="A83" s="79" t="s">
        <v>13</v>
      </c>
      <c r="B83" s="82"/>
      <c r="C83" s="82"/>
      <c r="D83" s="81"/>
      <c r="E83" s="81"/>
      <c r="F83" s="85"/>
      <c r="I83" s="86"/>
      <c r="J83" s="91"/>
      <c r="L83" s="86"/>
      <c r="M83" s="224"/>
      <c r="N83" s="2"/>
      <c r="O83" s="2"/>
      <c r="P83" s="2"/>
    </row>
    <row r="84" spans="1:16" ht="12.95" hidden="1" customHeight="1" x14ac:dyDescent="0.2">
      <c r="A84" s="79" t="s">
        <v>14</v>
      </c>
      <c r="B84" s="82"/>
      <c r="C84" s="82"/>
      <c r="D84" s="81"/>
      <c r="E84" s="81"/>
      <c r="F84" s="85"/>
      <c r="I84" s="86"/>
      <c r="J84" s="8"/>
      <c r="L84" s="86"/>
      <c r="M84" s="224"/>
      <c r="N84" s="2"/>
      <c r="O84" s="2"/>
      <c r="P84" s="2"/>
    </row>
    <row r="85" spans="1:16" ht="12.95" hidden="1" customHeight="1" x14ac:dyDescent="0.2">
      <c r="A85" s="83"/>
      <c r="B85" s="82"/>
      <c r="C85" s="82"/>
      <c r="D85" s="81"/>
      <c r="E85" s="81"/>
      <c r="F85" s="85"/>
      <c r="I85" s="86"/>
      <c r="J85" s="8"/>
      <c r="L85" s="86"/>
      <c r="M85" s="224"/>
      <c r="N85" s="2"/>
      <c r="O85" s="2"/>
      <c r="P85" s="2"/>
    </row>
    <row r="86" spans="1:16" ht="12.95" hidden="1" customHeight="1" x14ac:dyDescent="0.2">
      <c r="A86" s="174" t="s">
        <v>154</v>
      </c>
      <c r="B86" s="214" t="s">
        <v>155</v>
      </c>
      <c r="C86" s="82"/>
      <c r="D86" s="81"/>
      <c r="E86" s="81"/>
      <c r="F86" s="85"/>
      <c r="I86" s="86"/>
      <c r="J86" s="8"/>
      <c r="L86" s="86"/>
      <c r="M86" s="224"/>
      <c r="N86" s="2"/>
      <c r="O86" s="2"/>
      <c r="P86" s="2"/>
    </row>
    <row r="87" spans="1:16" ht="12.95" hidden="1" customHeight="1" x14ac:dyDescent="0.2">
      <c r="A87" s="78" t="s">
        <v>20</v>
      </c>
      <c r="B87" s="82"/>
      <c r="C87" s="82"/>
      <c r="D87" s="81"/>
      <c r="E87" s="81"/>
      <c r="F87" s="85"/>
      <c r="I87" s="86"/>
      <c r="J87" s="8"/>
      <c r="L87" s="86"/>
      <c r="M87" s="224"/>
      <c r="N87" s="2"/>
      <c r="O87" s="2"/>
      <c r="P87" s="2"/>
    </row>
    <row r="88" spans="1:16" ht="12.95" hidden="1" customHeight="1" x14ac:dyDescent="0.2">
      <c r="A88" s="78" t="s">
        <v>146</v>
      </c>
      <c r="B88" s="82"/>
      <c r="C88" s="82"/>
      <c r="D88" s="81"/>
      <c r="E88" s="81"/>
      <c r="F88" s="85"/>
      <c r="I88" s="86"/>
      <c r="J88" s="8"/>
      <c r="L88" s="86"/>
      <c r="M88" s="224"/>
      <c r="N88" s="2"/>
      <c r="O88" s="2"/>
      <c r="P88" s="2"/>
    </row>
    <row r="89" spans="1:16" ht="12.95" hidden="1" customHeight="1" x14ac:dyDescent="0.2">
      <c r="A89" s="79" t="s">
        <v>13</v>
      </c>
      <c r="B89" s="82"/>
      <c r="C89" s="82"/>
      <c r="D89" s="81"/>
      <c r="E89" s="81"/>
      <c r="F89" s="85"/>
      <c r="I89" s="86"/>
      <c r="J89" s="8"/>
      <c r="L89" s="86"/>
      <c r="M89" s="224"/>
      <c r="N89" s="2"/>
      <c r="O89" s="2"/>
      <c r="P89" s="2"/>
    </row>
    <row r="90" spans="1:16" ht="12.95" hidden="1" customHeight="1" x14ac:dyDescent="0.2">
      <c r="A90" s="79" t="s">
        <v>14</v>
      </c>
      <c r="B90" s="82"/>
      <c r="C90" s="82"/>
      <c r="D90" s="81"/>
      <c r="E90" s="81"/>
      <c r="F90" s="85"/>
      <c r="I90" s="86"/>
      <c r="J90" s="8"/>
      <c r="L90" s="86"/>
      <c r="M90" s="224"/>
      <c r="N90" s="2"/>
      <c r="O90" s="2"/>
      <c r="P90" s="2"/>
    </row>
    <row r="91" spans="1:16" ht="12.95" hidden="1" customHeight="1" x14ac:dyDescent="0.2">
      <c r="A91" s="83"/>
      <c r="B91" s="82"/>
      <c r="C91" s="82"/>
      <c r="D91" s="81"/>
      <c r="E91" s="81"/>
      <c r="F91" s="85"/>
      <c r="I91" s="86"/>
      <c r="J91" s="8"/>
      <c r="L91" s="86"/>
      <c r="M91" s="224"/>
      <c r="N91" s="2"/>
      <c r="O91" s="2"/>
      <c r="P91" s="2"/>
    </row>
    <row r="92" spans="1:16" ht="12.95" hidden="1" customHeight="1" x14ac:dyDescent="0.2">
      <c r="A92" s="174" t="s">
        <v>156</v>
      </c>
      <c r="B92" s="214" t="s">
        <v>151</v>
      </c>
      <c r="C92" s="82"/>
      <c r="D92" s="81"/>
      <c r="E92" s="81"/>
      <c r="F92" s="85"/>
      <c r="I92" s="86"/>
      <c r="J92" s="8"/>
      <c r="L92" s="86"/>
      <c r="M92" s="224"/>
      <c r="N92" s="2"/>
      <c r="O92" s="2"/>
      <c r="P92" s="2"/>
    </row>
    <row r="93" spans="1:16" ht="12.95" hidden="1" customHeight="1" x14ac:dyDescent="0.2">
      <c r="A93" s="78" t="s">
        <v>62</v>
      </c>
      <c r="B93" s="82"/>
      <c r="C93" s="82"/>
      <c r="D93" s="81"/>
      <c r="E93" s="81"/>
      <c r="F93" s="85"/>
      <c r="I93" s="86"/>
      <c r="J93" s="8"/>
      <c r="L93" s="86"/>
      <c r="M93" s="224"/>
      <c r="N93" s="2"/>
      <c r="O93" s="2"/>
      <c r="P93" s="2"/>
    </row>
    <row r="94" spans="1:16" ht="12.95" hidden="1" customHeight="1" x14ac:dyDescent="0.2">
      <c r="A94" s="78" t="s">
        <v>21</v>
      </c>
      <c r="B94" s="82"/>
      <c r="C94" s="82"/>
      <c r="D94" s="81"/>
      <c r="E94" s="81"/>
      <c r="F94" s="85"/>
      <c r="I94" s="86"/>
      <c r="J94" s="8"/>
      <c r="L94" s="86"/>
      <c r="M94" s="224"/>
      <c r="N94" s="2"/>
      <c r="O94" s="2"/>
      <c r="P94" s="2"/>
    </row>
    <row r="95" spans="1:16" ht="12.95" hidden="1" customHeight="1" x14ac:dyDescent="0.2">
      <c r="A95" s="78" t="s">
        <v>146</v>
      </c>
      <c r="B95" s="82"/>
      <c r="C95" s="82"/>
      <c r="D95" s="81"/>
      <c r="E95" s="81"/>
      <c r="F95" s="85"/>
      <c r="I95" s="86"/>
      <c r="J95" s="8"/>
      <c r="L95" s="86"/>
      <c r="M95" s="224"/>
      <c r="N95" s="2"/>
      <c r="O95" s="2"/>
      <c r="P95" s="2"/>
    </row>
    <row r="96" spans="1:16" ht="12.95" hidden="1" customHeight="1" x14ac:dyDescent="0.2">
      <c r="A96" s="79" t="s">
        <v>13</v>
      </c>
      <c r="B96" s="82"/>
      <c r="C96" s="82"/>
      <c r="D96" s="81"/>
      <c r="E96" s="81"/>
      <c r="F96" s="85"/>
      <c r="I96" s="86"/>
      <c r="J96" s="8"/>
      <c r="L96" s="86"/>
      <c r="M96" s="224"/>
      <c r="N96" s="2"/>
      <c r="O96" s="2"/>
      <c r="P96" s="2"/>
    </row>
    <row r="97" spans="1:45" ht="12.95" hidden="1" customHeight="1" x14ac:dyDescent="0.2">
      <c r="A97" s="79" t="s">
        <v>14</v>
      </c>
      <c r="B97" s="82"/>
      <c r="C97" s="82"/>
      <c r="D97" s="81"/>
      <c r="E97" s="81"/>
      <c r="F97" s="85"/>
      <c r="I97" s="86"/>
      <c r="J97" s="8"/>
      <c r="L97" s="86"/>
      <c r="M97" s="224"/>
      <c r="N97" s="2"/>
      <c r="O97" s="2"/>
      <c r="P97" s="2"/>
    </row>
    <row r="98" spans="1:45" ht="12.95" hidden="1" customHeight="1" x14ac:dyDescent="0.2">
      <c r="A98" s="83"/>
      <c r="B98" s="82"/>
      <c r="C98" s="82"/>
      <c r="D98" s="81"/>
      <c r="E98" s="81"/>
      <c r="F98" s="85"/>
      <c r="I98" s="86"/>
      <c r="J98" s="8"/>
      <c r="L98" s="86"/>
      <c r="M98" s="224"/>
      <c r="N98" s="2"/>
      <c r="O98" s="2"/>
      <c r="P98" s="2"/>
    </row>
    <row r="99" spans="1:45" ht="12.95" hidden="1" customHeight="1" x14ac:dyDescent="0.2">
      <c r="A99" s="174" t="s">
        <v>157</v>
      </c>
      <c r="B99" s="214" t="s">
        <v>152</v>
      </c>
      <c r="C99" s="82"/>
      <c r="D99" s="81"/>
      <c r="E99" s="81"/>
      <c r="F99" s="85"/>
      <c r="I99" s="86"/>
      <c r="J99" s="8"/>
      <c r="L99" s="86"/>
      <c r="M99" s="224"/>
      <c r="N99" s="2"/>
      <c r="O99" s="2"/>
      <c r="P99" s="2"/>
    </row>
    <row r="100" spans="1:45" ht="12.95" hidden="1" customHeight="1" x14ac:dyDescent="0.2">
      <c r="A100" s="78" t="s">
        <v>62</v>
      </c>
      <c r="B100" s="82"/>
      <c r="C100" s="82"/>
      <c r="D100" s="81"/>
      <c r="E100" s="81"/>
      <c r="F100" s="85"/>
      <c r="I100" s="86"/>
      <c r="J100" s="8"/>
      <c r="L100" s="86"/>
      <c r="M100" s="224"/>
      <c r="N100" s="2"/>
      <c r="O100" s="2"/>
      <c r="P100" s="2"/>
    </row>
    <row r="101" spans="1:45" ht="12.95" hidden="1" customHeight="1" x14ac:dyDescent="0.2">
      <c r="A101" s="78" t="s">
        <v>21</v>
      </c>
      <c r="B101" s="82"/>
      <c r="C101" s="82"/>
      <c r="D101" s="81"/>
      <c r="E101" s="81"/>
      <c r="F101" s="85"/>
      <c r="I101" s="86"/>
      <c r="J101" s="8"/>
      <c r="L101" s="86"/>
      <c r="M101" s="224"/>
      <c r="N101" s="2"/>
      <c r="O101" s="2"/>
      <c r="P101" s="2"/>
    </row>
    <row r="102" spans="1:45" ht="12.95" hidden="1" customHeight="1" x14ac:dyDescent="0.2">
      <c r="A102" s="78" t="s">
        <v>20</v>
      </c>
      <c r="B102" s="82"/>
      <c r="C102" s="82"/>
      <c r="D102" s="81"/>
      <c r="E102" s="81"/>
      <c r="F102" s="85"/>
      <c r="I102" s="86"/>
      <c r="J102" s="8"/>
      <c r="L102" s="86"/>
      <c r="M102" s="224"/>
      <c r="N102" s="2"/>
      <c r="O102" s="2"/>
      <c r="P102" s="2"/>
    </row>
    <row r="103" spans="1:45" ht="12.95" hidden="1" customHeight="1" x14ac:dyDescent="0.2">
      <c r="A103" s="79" t="s">
        <v>13</v>
      </c>
      <c r="B103" s="82"/>
      <c r="C103" s="82"/>
      <c r="D103" s="81"/>
      <c r="E103" s="81"/>
      <c r="F103" s="85"/>
      <c r="I103" s="86"/>
      <c r="J103" s="8"/>
      <c r="L103" s="86"/>
      <c r="M103" s="224"/>
      <c r="N103" s="2"/>
      <c r="O103" s="2"/>
      <c r="P103" s="2"/>
    </row>
    <row r="104" spans="1:45" ht="12.95" hidden="1" customHeight="1" x14ac:dyDescent="0.2">
      <c r="A104" s="79" t="s">
        <v>14</v>
      </c>
      <c r="B104" s="82"/>
      <c r="C104" s="82"/>
      <c r="D104" s="81"/>
      <c r="E104" s="81"/>
      <c r="F104" s="85"/>
      <c r="I104" s="86"/>
      <c r="J104" s="8"/>
      <c r="L104" s="86"/>
      <c r="M104" s="224"/>
      <c r="N104" s="2"/>
      <c r="O104" s="2"/>
      <c r="P104" s="2"/>
    </row>
    <row r="105" spans="1:45" ht="12.95" hidden="1" customHeight="1" x14ac:dyDescent="0.2">
      <c r="A105" s="81"/>
      <c r="B105" s="2"/>
      <c r="C105" s="82"/>
      <c r="D105" s="2"/>
      <c r="E105" s="12"/>
      <c r="F105" s="85"/>
      <c r="I105" s="86"/>
      <c r="J105" s="2"/>
      <c r="L105" s="86"/>
      <c r="M105" s="82"/>
      <c r="N105" s="82"/>
      <c r="O105" s="82"/>
      <c r="P105" s="2"/>
    </row>
    <row r="106" spans="1:45" ht="12.95" hidden="1" customHeight="1" x14ac:dyDescent="0.3">
      <c r="A106" s="174" t="s">
        <v>63</v>
      </c>
      <c r="B106" s="214" t="s">
        <v>149</v>
      </c>
      <c r="C106" s="83"/>
      <c r="D106" s="81"/>
      <c r="E106" s="81"/>
      <c r="F106" s="85"/>
      <c r="I106" s="86"/>
      <c r="J106" s="88"/>
      <c r="L106" s="86"/>
      <c r="M106" s="82"/>
      <c r="N106" s="82"/>
      <c r="O106" s="82"/>
      <c r="V106" s="170"/>
      <c r="W106" s="170"/>
      <c r="Z106" s="170"/>
      <c r="AA106" s="170"/>
      <c r="AB106" s="170"/>
      <c r="AC106" s="170"/>
      <c r="AF106" s="89"/>
      <c r="AG106" s="89"/>
      <c r="AH106" s="89"/>
      <c r="AI106" s="89"/>
      <c r="AJ106" s="89"/>
      <c r="AK106" s="89"/>
      <c r="AL106" s="89"/>
      <c r="AM106" s="89"/>
      <c r="AN106" s="89"/>
      <c r="AO106" s="89"/>
      <c r="AP106" s="89"/>
      <c r="AQ106" s="89"/>
      <c r="AR106" s="89"/>
      <c r="AS106" s="89"/>
    </row>
    <row r="107" spans="1:45" ht="12.95" hidden="1" customHeight="1" x14ac:dyDescent="0.2">
      <c r="A107" s="77" t="s">
        <v>12</v>
      </c>
      <c r="B107" s="82"/>
      <c r="C107" s="82"/>
      <c r="D107" s="81"/>
      <c r="E107" s="81"/>
      <c r="F107" s="85"/>
      <c r="I107" s="86"/>
      <c r="J107" s="8"/>
      <c r="L107" s="86"/>
      <c r="M107" s="224"/>
      <c r="N107" s="2"/>
      <c r="O107" s="2"/>
      <c r="P107" s="2"/>
    </row>
    <row r="108" spans="1:45" ht="12.95" hidden="1" customHeight="1" x14ac:dyDescent="0.2">
      <c r="A108" s="78" t="s">
        <v>62</v>
      </c>
      <c r="B108" s="82"/>
      <c r="C108" s="82"/>
      <c r="D108" s="81"/>
      <c r="E108" s="81"/>
      <c r="F108" s="85"/>
      <c r="I108" s="86"/>
      <c r="J108" s="91"/>
      <c r="L108" s="86"/>
      <c r="M108" s="224"/>
      <c r="N108" s="2"/>
      <c r="O108" s="2"/>
      <c r="P108" s="2"/>
    </row>
    <row r="109" spans="1:45" ht="12.95" hidden="1" customHeight="1" x14ac:dyDescent="0.2">
      <c r="A109" s="78" t="s">
        <v>21</v>
      </c>
      <c r="B109" s="82"/>
      <c r="C109" s="82"/>
      <c r="D109" s="81"/>
      <c r="E109" s="81"/>
      <c r="F109" s="85"/>
      <c r="I109" s="86"/>
      <c r="J109" s="91"/>
      <c r="L109" s="86"/>
      <c r="M109" s="224"/>
      <c r="N109" s="2"/>
      <c r="O109" s="2"/>
      <c r="P109" s="2"/>
    </row>
    <row r="110" spans="1:45" ht="12.95" hidden="1" customHeight="1" x14ac:dyDescent="0.2">
      <c r="A110" s="78" t="s">
        <v>20</v>
      </c>
      <c r="B110" s="82"/>
      <c r="C110" s="82"/>
      <c r="D110" s="81"/>
      <c r="E110" s="81"/>
      <c r="F110" s="85"/>
      <c r="I110" s="86"/>
      <c r="J110" s="8"/>
      <c r="L110" s="86"/>
      <c r="M110" s="90"/>
      <c r="N110" s="224"/>
      <c r="O110" s="2"/>
      <c r="P110" s="2"/>
    </row>
    <row r="111" spans="1:45" ht="12.95" hidden="1" customHeight="1" x14ac:dyDescent="0.2">
      <c r="A111" s="78" t="s">
        <v>146</v>
      </c>
      <c r="B111" s="82"/>
      <c r="C111" s="82"/>
      <c r="D111" s="81"/>
      <c r="E111" s="81"/>
      <c r="F111" s="85"/>
      <c r="I111" s="86"/>
      <c r="J111" s="8"/>
      <c r="L111" s="86"/>
      <c r="M111" s="224"/>
      <c r="N111" s="2"/>
      <c r="O111" s="2"/>
      <c r="P111" s="2"/>
    </row>
    <row r="112" spans="1:45" ht="12.95" hidden="1" customHeight="1" x14ac:dyDescent="0.2">
      <c r="A112" s="79" t="s">
        <v>13</v>
      </c>
      <c r="B112" s="82"/>
      <c r="C112" s="82"/>
      <c r="D112" s="81"/>
      <c r="E112" s="81"/>
      <c r="F112" s="85"/>
      <c r="I112" s="86"/>
      <c r="J112" s="91"/>
      <c r="L112" s="86"/>
      <c r="M112" s="224"/>
      <c r="N112" s="2"/>
      <c r="O112" s="2"/>
      <c r="P112" s="2"/>
    </row>
    <row r="113" spans="1:59" ht="12.95" hidden="1" customHeight="1" x14ac:dyDescent="0.2">
      <c r="A113" s="79" t="s">
        <v>14</v>
      </c>
      <c r="B113" s="82"/>
      <c r="C113" s="82"/>
      <c r="D113" s="81"/>
      <c r="E113" s="81"/>
      <c r="F113" s="85"/>
      <c r="I113" s="86"/>
      <c r="J113" s="8"/>
      <c r="L113" s="86"/>
      <c r="M113" s="224"/>
      <c r="N113" s="2"/>
      <c r="O113" s="2"/>
      <c r="P113" s="2"/>
    </row>
    <row r="114" spans="1:59" s="8" customFormat="1" ht="12.95" customHeight="1" x14ac:dyDescent="0.2">
      <c r="A114" s="81"/>
      <c r="C114" s="80"/>
      <c r="D114" s="81"/>
      <c r="E114" s="81"/>
      <c r="F114" s="85"/>
      <c r="H114" s="1"/>
      <c r="I114" s="86"/>
      <c r="K114" s="1"/>
      <c r="L114" s="86"/>
      <c r="M114" s="88"/>
      <c r="N114" s="88"/>
      <c r="O114" s="88"/>
      <c r="Q114" s="154"/>
      <c r="R114" s="154"/>
      <c r="S114" s="154"/>
      <c r="T114" s="154"/>
      <c r="U114" s="154"/>
      <c r="V114" s="154"/>
      <c r="W114" s="154"/>
      <c r="X114" s="154"/>
      <c r="Y114" s="154"/>
      <c r="Z114" s="154"/>
      <c r="AA114" s="154"/>
      <c r="AB114" s="154"/>
      <c r="AC114" s="154"/>
      <c r="BG114" s="224"/>
    </row>
    <row r="115" spans="1:59" s="8" customFormat="1" ht="12.95" customHeight="1" x14ac:dyDescent="0.2">
      <c r="A115" s="81"/>
      <c r="C115" s="81"/>
      <c r="D115" s="81"/>
      <c r="E115" s="81"/>
      <c r="H115" s="1"/>
      <c r="I115" s="86"/>
      <c r="K115" s="1"/>
      <c r="L115" s="86"/>
      <c r="M115" s="88"/>
      <c r="N115" s="88"/>
      <c r="O115" s="88"/>
      <c r="Q115" s="154"/>
      <c r="R115" s="154"/>
      <c r="S115" s="154"/>
      <c r="T115" s="154"/>
      <c r="U115" s="154"/>
      <c r="V115" s="154"/>
      <c r="W115" s="154"/>
      <c r="X115" s="154"/>
      <c r="Y115" s="154"/>
      <c r="Z115" s="154"/>
      <c r="AA115" s="154"/>
      <c r="AB115" s="154"/>
      <c r="AC115" s="154"/>
      <c r="BG115" s="224"/>
    </row>
    <row r="116" spans="1:59" s="8" customFormat="1" ht="12.95" customHeight="1" x14ac:dyDescent="0.2">
      <c r="A116" s="81"/>
      <c r="C116" s="80"/>
      <c r="D116" s="80"/>
      <c r="E116" s="80"/>
      <c r="H116" s="1"/>
      <c r="I116" s="86"/>
      <c r="K116" s="1"/>
      <c r="L116" s="86"/>
      <c r="Q116" s="154"/>
      <c r="R116" s="154"/>
      <c r="S116" s="154"/>
      <c r="T116" s="154"/>
      <c r="U116" s="154"/>
      <c r="V116" s="154"/>
      <c r="W116" s="154"/>
      <c r="X116" s="154"/>
      <c r="Y116" s="154"/>
      <c r="Z116" s="154"/>
      <c r="AA116" s="154"/>
      <c r="AB116" s="154"/>
      <c r="AC116" s="154"/>
      <c r="BG116" s="224"/>
    </row>
    <row r="117" spans="1:59" s="8" customFormat="1" ht="12.95" customHeight="1" x14ac:dyDescent="0.2">
      <c r="A117" s="81"/>
      <c r="C117" s="80"/>
      <c r="D117" s="81"/>
      <c r="E117" s="81"/>
      <c r="H117" s="1"/>
      <c r="I117" s="86"/>
      <c r="K117" s="1"/>
      <c r="L117" s="86"/>
      <c r="P117" s="9"/>
      <c r="Q117" s="154"/>
      <c r="R117" s="154"/>
      <c r="S117" s="154"/>
      <c r="T117" s="154"/>
      <c r="U117" s="154"/>
      <c r="V117" s="154"/>
      <c r="W117" s="154"/>
      <c r="X117" s="154"/>
      <c r="Y117" s="154"/>
      <c r="Z117" s="154"/>
      <c r="AA117" s="154"/>
      <c r="AB117" s="154"/>
      <c r="AC117" s="154"/>
      <c r="BG117" s="224"/>
    </row>
    <row r="118" spans="1:59" s="8" customFormat="1" ht="12.95" customHeight="1" x14ac:dyDescent="0.2">
      <c r="A118" s="81"/>
      <c r="C118" s="81"/>
      <c r="D118" s="81"/>
      <c r="E118" s="81"/>
      <c r="H118" s="1"/>
      <c r="I118" s="86"/>
      <c r="K118" s="1"/>
      <c r="L118" s="86"/>
      <c r="P118" s="9"/>
      <c r="Q118" s="154"/>
      <c r="R118" s="154"/>
      <c r="S118" s="154"/>
      <c r="T118" s="154"/>
      <c r="U118" s="154"/>
      <c r="V118" s="154"/>
      <c r="W118" s="154"/>
      <c r="X118" s="154"/>
      <c r="Y118" s="154"/>
      <c r="Z118" s="154"/>
      <c r="AA118" s="154"/>
      <c r="AB118" s="154"/>
      <c r="AC118" s="154"/>
      <c r="BG118" s="224"/>
    </row>
    <row r="119" spans="1:59" s="8" customFormat="1" ht="12.95" customHeight="1" x14ac:dyDescent="0.2">
      <c r="A119" s="81"/>
      <c r="C119" s="81"/>
      <c r="D119" s="81"/>
      <c r="E119" s="81"/>
      <c r="H119" s="1"/>
      <c r="I119" s="86"/>
      <c r="J119" s="91"/>
      <c r="K119" s="1"/>
      <c r="L119" s="86"/>
      <c r="P119" s="9"/>
      <c r="Q119" s="154"/>
      <c r="R119" s="154"/>
      <c r="S119" s="154"/>
      <c r="T119" s="154"/>
      <c r="U119" s="154"/>
      <c r="V119" s="154"/>
      <c r="W119" s="154"/>
      <c r="X119" s="154"/>
      <c r="Y119" s="154"/>
      <c r="Z119" s="154"/>
      <c r="AA119" s="154"/>
      <c r="AB119" s="154"/>
      <c r="AC119" s="154"/>
      <c r="BG119" s="224"/>
    </row>
    <row r="120" spans="1:59" s="8" customFormat="1" ht="12.95" customHeight="1" x14ac:dyDescent="0.2">
      <c r="A120" s="81"/>
      <c r="C120" s="81"/>
      <c r="D120" s="81"/>
      <c r="E120" s="81"/>
      <c r="H120" s="1"/>
      <c r="I120" s="86"/>
      <c r="J120" s="91"/>
      <c r="K120" s="1"/>
      <c r="L120" s="86"/>
      <c r="P120" s="9"/>
      <c r="Q120" s="154"/>
      <c r="R120" s="154"/>
      <c r="S120" s="154"/>
      <c r="T120" s="154"/>
      <c r="U120" s="154"/>
      <c r="V120" s="154"/>
      <c r="W120" s="154"/>
      <c r="X120" s="154"/>
      <c r="Y120" s="154"/>
      <c r="Z120" s="154"/>
      <c r="AA120" s="154"/>
      <c r="AB120" s="154"/>
      <c r="AC120" s="154"/>
      <c r="BG120" s="224"/>
    </row>
    <row r="121" spans="1:59" s="8" customFormat="1" ht="12.95" customHeight="1" x14ac:dyDescent="0.2">
      <c r="A121" s="81"/>
      <c r="B121" s="91"/>
      <c r="C121" s="81"/>
      <c r="D121" s="81"/>
      <c r="E121" s="81"/>
      <c r="H121" s="1"/>
      <c r="I121" s="86"/>
      <c r="J121" s="91"/>
      <c r="K121" s="1"/>
      <c r="L121" s="86"/>
      <c r="P121" s="9"/>
      <c r="Q121" s="154"/>
      <c r="R121" s="154"/>
      <c r="S121" s="154"/>
      <c r="T121" s="154"/>
      <c r="U121" s="154"/>
      <c r="V121" s="154"/>
      <c r="W121" s="154"/>
      <c r="X121" s="154"/>
      <c r="Y121" s="154"/>
      <c r="Z121" s="154"/>
      <c r="AA121" s="154"/>
      <c r="AB121" s="154"/>
      <c r="AC121" s="154"/>
      <c r="BG121" s="224"/>
    </row>
    <row r="122" spans="1:59" s="8" customFormat="1" ht="12.95" customHeight="1" x14ac:dyDescent="0.2">
      <c r="A122" s="87"/>
      <c r="B122" s="91"/>
      <c r="C122" s="81"/>
      <c r="D122" s="81"/>
      <c r="E122" s="81"/>
      <c r="H122" s="1"/>
      <c r="I122" s="86"/>
      <c r="J122" s="91"/>
      <c r="K122" s="1"/>
      <c r="L122" s="86"/>
      <c r="P122" s="9"/>
      <c r="Q122" s="154"/>
      <c r="R122" s="154"/>
      <c r="S122" s="154"/>
      <c r="T122" s="154"/>
      <c r="U122" s="154"/>
      <c r="V122" s="154"/>
      <c r="W122" s="154"/>
      <c r="X122" s="154"/>
      <c r="Y122" s="154"/>
      <c r="Z122" s="154"/>
      <c r="AA122" s="154"/>
      <c r="AB122" s="154"/>
      <c r="AC122" s="154"/>
      <c r="BG122" s="224"/>
    </row>
    <row r="123" spans="1:59" s="8" customFormat="1" ht="12.95" customHeight="1" x14ac:dyDescent="0.2">
      <c r="A123" s="87"/>
      <c r="B123" s="91"/>
      <c r="C123" s="81"/>
      <c r="D123" s="81"/>
      <c r="E123" s="81"/>
      <c r="H123" s="1"/>
      <c r="I123" s="86"/>
      <c r="J123" s="91"/>
      <c r="K123" s="1"/>
      <c r="L123" s="86"/>
      <c r="P123" s="9"/>
      <c r="Q123" s="154"/>
      <c r="R123" s="154"/>
      <c r="S123" s="154"/>
      <c r="T123" s="154"/>
      <c r="U123" s="154"/>
      <c r="V123" s="154"/>
      <c r="W123" s="154"/>
      <c r="X123" s="154"/>
      <c r="Y123" s="154"/>
      <c r="Z123" s="154"/>
      <c r="AA123" s="154"/>
      <c r="AB123" s="154"/>
      <c r="AC123" s="154"/>
      <c r="BG123" s="224"/>
    </row>
    <row r="124" spans="1:59" s="8" customFormat="1" ht="12.95" customHeight="1" x14ac:dyDescent="0.2">
      <c r="B124" s="91"/>
      <c r="C124" s="81"/>
      <c r="D124" s="81"/>
      <c r="E124" s="81"/>
      <c r="H124" s="92"/>
      <c r="I124" s="86"/>
      <c r="J124" s="91"/>
      <c r="K124" s="92"/>
      <c r="L124" s="93"/>
      <c r="P124" s="9"/>
      <c r="Q124" s="154"/>
      <c r="R124" s="154"/>
      <c r="S124" s="154"/>
      <c r="T124" s="154"/>
      <c r="U124" s="154"/>
      <c r="V124" s="154"/>
      <c r="W124" s="154"/>
      <c r="X124" s="154"/>
      <c r="Y124" s="154"/>
      <c r="Z124" s="154"/>
      <c r="AA124" s="154"/>
      <c r="AB124" s="154"/>
      <c r="AC124" s="154"/>
      <c r="BG124" s="224"/>
    </row>
    <row r="125" spans="1:59" ht="12.95" customHeight="1" x14ac:dyDescent="0.2">
      <c r="A125" s="8"/>
      <c r="B125" s="91"/>
      <c r="C125" s="81"/>
      <c r="D125" s="81"/>
      <c r="E125" s="81"/>
      <c r="F125" s="91"/>
      <c r="G125" s="91"/>
      <c r="H125" s="91"/>
      <c r="I125" s="81"/>
      <c r="J125" s="91"/>
      <c r="K125" s="81"/>
      <c r="L125" s="9"/>
      <c r="M125" s="8"/>
      <c r="N125" s="8"/>
      <c r="O125" s="8"/>
      <c r="P125" s="8"/>
      <c r="Q125" s="154"/>
      <c r="R125" s="154"/>
      <c r="S125" s="154"/>
      <c r="T125" s="154"/>
      <c r="U125" s="154"/>
      <c r="X125" s="154"/>
      <c r="Y125" s="154"/>
    </row>
    <row r="126" spans="1:59" ht="12.95" customHeight="1" x14ac:dyDescent="0.2">
      <c r="A126" s="8"/>
      <c r="B126" s="91"/>
      <c r="C126" s="81"/>
      <c r="D126" s="8"/>
      <c r="E126" s="83"/>
      <c r="F126" s="91"/>
      <c r="G126" s="91"/>
      <c r="H126" s="91"/>
      <c r="I126" s="8"/>
      <c r="J126" s="91"/>
      <c r="K126" s="81"/>
      <c r="L126" s="9"/>
      <c r="M126" s="8"/>
      <c r="N126" s="8"/>
      <c r="O126" s="8"/>
      <c r="P126" s="8"/>
      <c r="Q126" s="154"/>
      <c r="R126" s="154"/>
      <c r="S126" s="154"/>
      <c r="T126" s="154"/>
      <c r="U126" s="154"/>
      <c r="X126" s="154"/>
      <c r="Y126" s="154"/>
    </row>
    <row r="127" spans="1:59" ht="12.95" customHeight="1" x14ac:dyDescent="0.2">
      <c r="A127" s="91"/>
      <c r="B127" s="91"/>
      <c r="C127" s="91"/>
      <c r="D127" s="8"/>
      <c r="E127" s="83"/>
      <c r="F127" s="91"/>
      <c r="G127" s="91"/>
      <c r="H127" s="91"/>
      <c r="I127" s="8"/>
      <c r="J127" s="91"/>
      <c r="K127" s="81"/>
      <c r="L127" s="91"/>
      <c r="M127" s="8"/>
      <c r="N127" s="8"/>
      <c r="O127" s="8"/>
      <c r="P127" s="9"/>
      <c r="Q127" s="171"/>
      <c r="R127" s="171"/>
      <c r="S127" s="171"/>
      <c r="T127" s="171"/>
      <c r="U127" s="171"/>
      <c r="X127" s="171"/>
      <c r="Y127" s="171"/>
    </row>
    <row r="128" spans="1:59" ht="12.95" customHeight="1" x14ac:dyDescent="0.2">
      <c r="A128" s="91"/>
      <c r="B128" s="91"/>
      <c r="C128" s="8"/>
      <c r="D128" s="8"/>
      <c r="E128" s="83"/>
      <c r="F128" s="91"/>
      <c r="G128" s="91"/>
      <c r="H128" s="91"/>
      <c r="I128" s="8"/>
      <c r="J128" s="91"/>
      <c r="K128" s="81"/>
      <c r="L128" s="9"/>
      <c r="M128" s="8"/>
      <c r="N128" s="8"/>
      <c r="O128" s="8"/>
      <c r="P128" s="8"/>
      <c r="Q128" s="154"/>
      <c r="R128" s="154"/>
      <c r="S128" s="154"/>
      <c r="T128" s="154"/>
      <c r="U128" s="154"/>
      <c r="X128" s="154"/>
      <c r="Y128" s="154"/>
    </row>
    <row r="129" spans="1:59" ht="12.95" customHeight="1" x14ac:dyDescent="0.2">
      <c r="A129" s="8"/>
      <c r="B129" s="91"/>
      <c r="C129" s="8"/>
      <c r="D129" s="8"/>
      <c r="E129" s="83"/>
      <c r="F129" s="91"/>
      <c r="G129" s="91"/>
      <c r="H129" s="91"/>
      <c r="I129" s="8"/>
      <c r="J129" s="91"/>
      <c r="K129" s="81"/>
      <c r="L129" s="9"/>
      <c r="M129" s="8"/>
      <c r="N129" s="8"/>
      <c r="O129" s="8"/>
      <c r="P129" s="8"/>
      <c r="Q129" s="154"/>
      <c r="R129" s="154"/>
      <c r="S129" s="154"/>
      <c r="T129" s="154"/>
      <c r="U129" s="154"/>
      <c r="X129" s="154"/>
      <c r="Y129" s="154"/>
    </row>
    <row r="130" spans="1:59" ht="12.95" customHeight="1" x14ac:dyDescent="0.2">
      <c r="A130" s="81"/>
      <c r="B130" s="91"/>
      <c r="C130" s="8"/>
      <c r="D130" s="8"/>
      <c r="E130" s="83"/>
      <c r="F130" s="91"/>
      <c r="G130" s="91"/>
      <c r="H130" s="91"/>
      <c r="I130" s="8"/>
      <c r="J130" s="91"/>
      <c r="K130" s="8"/>
      <c r="L130" s="9"/>
      <c r="M130" s="8"/>
      <c r="N130" s="8"/>
      <c r="O130" s="8"/>
      <c r="P130" s="8"/>
      <c r="Q130" s="154"/>
      <c r="R130" s="154"/>
      <c r="S130" s="154"/>
      <c r="T130" s="154"/>
      <c r="U130" s="154"/>
      <c r="X130" s="154"/>
      <c r="Y130" s="154"/>
    </row>
    <row r="131" spans="1:59" ht="12.95" customHeight="1" x14ac:dyDescent="0.2">
      <c r="A131" s="81"/>
      <c r="B131" s="91"/>
      <c r="C131" s="8"/>
      <c r="D131" s="8"/>
      <c r="E131" s="83"/>
      <c r="F131" s="91"/>
      <c r="G131" s="91"/>
      <c r="H131" s="91"/>
      <c r="I131" s="8"/>
      <c r="J131" s="91"/>
      <c r="K131" s="8"/>
      <c r="L131" s="9"/>
      <c r="M131" s="8"/>
      <c r="N131" s="8"/>
      <c r="O131" s="8"/>
      <c r="P131" s="8"/>
      <c r="Q131" s="154"/>
      <c r="R131" s="154"/>
      <c r="S131" s="154"/>
      <c r="T131" s="154"/>
      <c r="U131" s="154"/>
      <c r="X131" s="154"/>
      <c r="Y131" s="154"/>
    </row>
    <row r="132" spans="1:59" s="9" customFormat="1" ht="12.95" customHeight="1" x14ac:dyDescent="0.2">
      <c r="A132" s="81"/>
      <c r="B132" s="91"/>
      <c r="C132" s="8"/>
      <c r="D132" s="8"/>
      <c r="E132" s="83"/>
      <c r="F132" s="91"/>
      <c r="G132" s="91"/>
      <c r="H132" s="91"/>
      <c r="I132" s="8"/>
      <c r="J132" s="91"/>
      <c r="K132" s="91"/>
      <c r="L132" s="88"/>
      <c r="M132" s="8"/>
      <c r="N132" s="8"/>
      <c r="O132" s="8"/>
      <c r="P132" s="8"/>
      <c r="Q132" s="154"/>
      <c r="R132" s="154"/>
      <c r="S132" s="154"/>
      <c r="T132" s="154"/>
      <c r="U132" s="154"/>
      <c r="V132" s="171"/>
      <c r="W132" s="171"/>
      <c r="X132" s="154"/>
      <c r="Y132" s="154"/>
      <c r="Z132" s="171"/>
      <c r="AA132" s="171"/>
      <c r="AB132" s="171"/>
      <c r="AC132" s="171"/>
    </row>
    <row r="133" spans="1:59" ht="12.95" customHeight="1" x14ac:dyDescent="0.2">
      <c r="A133" s="80"/>
      <c r="B133" s="88"/>
      <c r="C133" s="8"/>
      <c r="D133" s="91"/>
      <c r="E133" s="83"/>
      <c r="F133" s="91"/>
      <c r="G133" s="91"/>
      <c r="H133" s="91"/>
      <c r="I133" s="91"/>
      <c r="J133" s="91"/>
      <c r="K133" s="83"/>
      <c r="L133" s="88"/>
      <c r="M133" s="8"/>
      <c r="N133" s="8"/>
      <c r="O133" s="8"/>
      <c r="P133" s="8"/>
      <c r="Q133" s="154"/>
      <c r="R133" s="154"/>
      <c r="S133" s="154"/>
      <c r="T133" s="154"/>
      <c r="U133" s="154"/>
      <c r="X133" s="154"/>
      <c r="Y133" s="154"/>
    </row>
    <row r="134" spans="1:59" ht="12.95" customHeight="1" x14ac:dyDescent="0.2">
      <c r="A134" s="80"/>
      <c r="B134" s="8"/>
      <c r="C134" s="81"/>
      <c r="D134" s="81"/>
      <c r="E134" s="81"/>
      <c r="F134" s="91"/>
      <c r="G134" s="91"/>
      <c r="H134" s="91"/>
      <c r="I134" s="81"/>
      <c r="J134" s="91"/>
      <c r="K134" s="81"/>
      <c r="L134" s="88"/>
      <c r="M134" s="8"/>
      <c r="N134" s="8"/>
      <c r="O134" s="8"/>
      <c r="P134" s="8"/>
      <c r="Q134" s="154"/>
      <c r="R134" s="154"/>
      <c r="S134" s="154"/>
      <c r="T134" s="154"/>
      <c r="U134" s="154"/>
      <c r="X134" s="154"/>
      <c r="Y134" s="154"/>
    </row>
    <row r="135" spans="1:59" ht="12.95" customHeight="1" x14ac:dyDescent="0.2">
      <c r="A135" s="81"/>
      <c r="B135" s="8"/>
      <c r="C135" s="81"/>
      <c r="D135" s="81"/>
      <c r="E135" s="81"/>
      <c r="F135" s="91"/>
      <c r="G135" s="91"/>
      <c r="H135" s="91"/>
      <c r="I135" s="81"/>
      <c r="J135" s="91"/>
      <c r="K135" s="81"/>
      <c r="L135" s="88"/>
      <c r="M135" s="8"/>
      <c r="N135" s="8"/>
      <c r="O135" s="8"/>
      <c r="P135" s="8"/>
      <c r="Q135" s="154"/>
      <c r="R135" s="154"/>
      <c r="S135" s="154"/>
      <c r="T135" s="154"/>
      <c r="U135" s="154"/>
      <c r="X135" s="154"/>
      <c r="Y135" s="154"/>
    </row>
    <row r="136" spans="1:59" ht="12.95" customHeight="1" x14ac:dyDescent="0.2">
      <c r="A136" s="81"/>
      <c r="B136" s="91"/>
      <c r="C136" s="81"/>
      <c r="D136" s="81"/>
      <c r="E136" s="81"/>
      <c r="F136" s="91"/>
      <c r="G136" s="91"/>
      <c r="H136" s="91"/>
      <c r="I136" s="81"/>
      <c r="J136" s="91"/>
      <c r="K136" s="81"/>
      <c r="L136" s="88"/>
      <c r="M136" s="8"/>
      <c r="N136" s="8"/>
      <c r="O136" s="8"/>
      <c r="P136" s="8"/>
      <c r="Q136" s="154"/>
      <c r="R136" s="154"/>
      <c r="S136" s="154"/>
      <c r="T136" s="154"/>
      <c r="U136" s="154"/>
      <c r="X136" s="154"/>
      <c r="Y136" s="154"/>
    </row>
    <row r="137" spans="1:59" ht="12.95" customHeight="1" x14ac:dyDescent="0.2">
      <c r="A137" s="81"/>
      <c r="B137" s="91"/>
      <c r="C137" s="80"/>
      <c r="D137" s="80"/>
      <c r="E137" s="80"/>
      <c r="F137" s="8"/>
      <c r="G137" s="8"/>
      <c r="H137" s="8"/>
      <c r="I137" s="80"/>
      <c r="J137" s="91"/>
      <c r="K137" s="80"/>
      <c r="L137" s="88"/>
      <c r="M137" s="8"/>
      <c r="N137" s="8"/>
      <c r="O137" s="8"/>
      <c r="P137" s="8"/>
      <c r="Q137" s="154"/>
      <c r="R137" s="154"/>
      <c r="S137" s="154"/>
      <c r="T137" s="154"/>
      <c r="U137" s="154"/>
      <c r="X137" s="154"/>
      <c r="Y137" s="154"/>
    </row>
    <row r="138" spans="1:59" ht="12.95" customHeight="1" x14ac:dyDescent="0.2">
      <c r="A138" s="81"/>
      <c r="B138" s="91"/>
      <c r="C138" s="80"/>
      <c r="D138" s="80"/>
      <c r="E138" s="80"/>
      <c r="F138" s="8"/>
      <c r="G138" s="8"/>
      <c r="H138" s="8"/>
      <c r="I138" s="80"/>
      <c r="J138" s="91"/>
      <c r="K138" s="80"/>
      <c r="L138" s="88"/>
      <c r="M138" s="8"/>
      <c r="N138" s="8"/>
      <c r="O138" s="8"/>
      <c r="P138" s="8"/>
      <c r="Q138" s="154"/>
      <c r="R138" s="154"/>
      <c r="S138" s="154"/>
      <c r="T138" s="154"/>
      <c r="U138" s="154"/>
      <c r="X138" s="154"/>
      <c r="Y138" s="154"/>
    </row>
    <row r="139" spans="1:59" ht="12.95" customHeight="1" x14ac:dyDescent="0.2">
      <c r="A139" s="81"/>
      <c r="B139" s="91"/>
      <c r="C139" s="81"/>
      <c r="D139" s="81"/>
      <c r="E139" s="81"/>
      <c r="F139" s="8"/>
      <c r="G139" s="8"/>
      <c r="H139" s="8"/>
      <c r="I139" s="81"/>
      <c r="J139" s="88"/>
      <c r="K139" s="81"/>
      <c r="L139" s="88"/>
      <c r="M139" s="8"/>
      <c r="N139" s="8"/>
      <c r="O139" s="8"/>
      <c r="P139" s="8"/>
      <c r="Q139" s="154"/>
      <c r="R139" s="154"/>
      <c r="S139" s="154"/>
      <c r="T139" s="154"/>
      <c r="U139" s="154"/>
      <c r="X139" s="154"/>
      <c r="Y139" s="154"/>
    </row>
    <row r="140" spans="1:59" ht="12.95" customHeight="1" x14ac:dyDescent="0.2">
      <c r="A140" s="81"/>
      <c r="B140" s="91"/>
      <c r="C140" s="81"/>
      <c r="D140" s="81"/>
      <c r="E140" s="81"/>
      <c r="F140" s="8"/>
      <c r="G140" s="8"/>
      <c r="H140" s="8"/>
      <c r="I140" s="81"/>
      <c r="J140" s="88"/>
      <c r="K140" s="81"/>
      <c r="L140" s="88"/>
      <c r="M140" s="8"/>
      <c r="N140" s="8"/>
      <c r="O140" s="8"/>
      <c r="P140" s="8"/>
      <c r="Q140" s="154"/>
      <c r="R140" s="154"/>
      <c r="S140" s="154"/>
      <c r="T140" s="154"/>
      <c r="U140" s="154"/>
      <c r="X140" s="154"/>
      <c r="Y140" s="154"/>
    </row>
    <row r="141" spans="1:59" s="8" customFormat="1" ht="12.95" customHeight="1" x14ac:dyDescent="0.2">
      <c r="A141" s="81"/>
      <c r="B141" s="91"/>
      <c r="C141" s="81"/>
      <c r="D141" s="81"/>
      <c r="E141" s="81"/>
      <c r="I141" s="81"/>
      <c r="J141" s="88"/>
      <c r="K141" s="81"/>
      <c r="L141" s="88"/>
      <c r="Q141" s="154"/>
      <c r="R141" s="154"/>
      <c r="S141" s="154"/>
      <c r="T141" s="154"/>
      <c r="U141" s="154"/>
      <c r="V141" s="154"/>
      <c r="W141" s="154"/>
      <c r="X141" s="154"/>
      <c r="Y141" s="154"/>
      <c r="Z141" s="154"/>
      <c r="AA141" s="154"/>
      <c r="AB141" s="154"/>
      <c r="AC141" s="154"/>
      <c r="BG141" s="224"/>
    </row>
    <row r="142" spans="1:59" s="8" customFormat="1" ht="12.95" customHeight="1" x14ac:dyDescent="0.2">
      <c r="A142" s="81"/>
      <c r="B142" s="91"/>
      <c r="C142" s="81"/>
      <c r="D142" s="81"/>
      <c r="E142" s="81"/>
      <c r="I142" s="81"/>
      <c r="J142" s="88"/>
      <c r="K142" s="81"/>
      <c r="L142" s="88"/>
      <c r="Q142" s="154"/>
      <c r="R142" s="154"/>
      <c r="S142" s="154"/>
      <c r="T142" s="154"/>
      <c r="U142" s="154"/>
      <c r="V142" s="154"/>
      <c r="W142" s="154"/>
      <c r="X142" s="154"/>
      <c r="Y142" s="154"/>
      <c r="Z142" s="154"/>
      <c r="AA142" s="154"/>
      <c r="AB142" s="154"/>
      <c r="AC142" s="154"/>
      <c r="BG142" s="224"/>
    </row>
    <row r="143" spans="1:59" s="8" customFormat="1" ht="12.95" customHeight="1" x14ac:dyDescent="0.2">
      <c r="A143" s="87"/>
      <c r="B143" s="91"/>
      <c r="C143" s="81"/>
      <c r="D143" s="81"/>
      <c r="E143" s="81"/>
      <c r="I143" s="81"/>
      <c r="J143" s="88"/>
      <c r="K143" s="81"/>
      <c r="L143" s="9"/>
      <c r="Q143" s="154"/>
      <c r="R143" s="154"/>
      <c r="S143" s="154"/>
      <c r="T143" s="154"/>
      <c r="U143" s="154"/>
      <c r="V143" s="154"/>
      <c r="W143" s="154"/>
      <c r="X143" s="154"/>
      <c r="Y143" s="154"/>
      <c r="Z143" s="154"/>
      <c r="AA143" s="154"/>
      <c r="AB143" s="154"/>
      <c r="AC143" s="154"/>
      <c r="BG143" s="224"/>
    </row>
    <row r="144" spans="1:59" s="8" customFormat="1" ht="12.95" customHeight="1" x14ac:dyDescent="0.2">
      <c r="A144" s="87"/>
      <c r="B144" s="91"/>
      <c r="C144" s="81"/>
      <c r="D144" s="81"/>
      <c r="E144" s="81"/>
      <c r="I144" s="81"/>
      <c r="J144" s="88"/>
      <c r="K144" s="81"/>
      <c r="L144" s="9"/>
      <c r="Q144" s="154"/>
      <c r="R144" s="154"/>
      <c r="S144" s="154"/>
      <c r="T144" s="154"/>
      <c r="U144" s="154"/>
      <c r="V144" s="154"/>
      <c r="W144" s="154"/>
      <c r="X144" s="154"/>
      <c r="Y144" s="154"/>
      <c r="Z144" s="154"/>
      <c r="AA144" s="154"/>
      <c r="AB144" s="154"/>
      <c r="AC144" s="154"/>
      <c r="BG144" s="224"/>
    </row>
    <row r="145" spans="1:59" s="8" customFormat="1" ht="12.95" customHeight="1" x14ac:dyDescent="0.2">
      <c r="A145" s="80"/>
      <c r="B145" s="91"/>
      <c r="C145" s="81"/>
      <c r="D145" s="81"/>
      <c r="E145" s="81"/>
      <c r="I145" s="81"/>
      <c r="J145" s="88"/>
      <c r="K145" s="81"/>
      <c r="L145" s="88"/>
      <c r="Q145" s="154"/>
      <c r="R145" s="154"/>
      <c r="S145" s="154"/>
      <c r="T145" s="154"/>
      <c r="U145" s="154"/>
      <c r="V145" s="154"/>
      <c r="W145" s="154"/>
      <c r="X145" s="154"/>
      <c r="Y145" s="154"/>
      <c r="Z145" s="154"/>
      <c r="AA145" s="154"/>
      <c r="AB145" s="154"/>
      <c r="AC145" s="154"/>
      <c r="BG145" s="224"/>
    </row>
    <row r="146" spans="1:59" s="8" customFormat="1" ht="12.95" customHeight="1" x14ac:dyDescent="0.2">
      <c r="A146" s="80"/>
      <c r="B146" s="91"/>
      <c r="C146" s="81"/>
      <c r="D146" s="81"/>
      <c r="E146" s="81"/>
      <c r="I146" s="81"/>
      <c r="J146" s="88"/>
      <c r="K146" s="81"/>
      <c r="L146" s="88"/>
      <c r="Q146" s="154"/>
      <c r="R146" s="154"/>
      <c r="S146" s="154"/>
      <c r="T146" s="154"/>
      <c r="U146" s="154"/>
      <c r="V146" s="154"/>
      <c r="W146" s="154"/>
      <c r="X146" s="154"/>
      <c r="Y146" s="154"/>
      <c r="Z146" s="154"/>
      <c r="AA146" s="154"/>
      <c r="AB146" s="154"/>
      <c r="AC146" s="154"/>
      <c r="BG146" s="224"/>
    </row>
    <row r="147" spans="1:59" s="8" customFormat="1" ht="12.95" customHeight="1" x14ac:dyDescent="0.2">
      <c r="B147" s="91"/>
      <c r="C147" s="91"/>
      <c r="E147" s="83"/>
      <c r="J147" s="88"/>
      <c r="L147" s="88"/>
      <c r="Q147" s="154"/>
      <c r="R147" s="154"/>
      <c r="S147" s="154"/>
      <c r="T147" s="154"/>
      <c r="U147" s="154"/>
      <c r="V147" s="154"/>
      <c r="W147" s="154"/>
      <c r="X147" s="154"/>
      <c r="Y147" s="154"/>
      <c r="Z147" s="154"/>
      <c r="AA147" s="154"/>
      <c r="AB147" s="154"/>
      <c r="AC147" s="154"/>
      <c r="BG147" s="224"/>
    </row>
    <row r="148" spans="1:59" s="8" customFormat="1" ht="12.95" customHeight="1" x14ac:dyDescent="0.2">
      <c r="A148" s="91"/>
      <c r="B148" s="91"/>
      <c r="C148" s="91"/>
      <c r="E148" s="83"/>
      <c r="J148" s="88"/>
      <c r="L148" s="91"/>
      <c r="M148" s="9"/>
      <c r="N148" s="9"/>
      <c r="O148" s="9"/>
      <c r="Q148" s="154"/>
      <c r="R148" s="154"/>
      <c r="S148" s="154"/>
      <c r="T148" s="154"/>
      <c r="U148" s="154"/>
      <c r="V148" s="154"/>
      <c r="W148" s="154"/>
      <c r="X148" s="154"/>
      <c r="Y148" s="154"/>
      <c r="Z148" s="154"/>
      <c r="AA148" s="154"/>
      <c r="AB148" s="154"/>
      <c r="AC148" s="154"/>
      <c r="BG148" s="224"/>
    </row>
    <row r="149" spans="1:59" s="8" customFormat="1" ht="12.95" customHeight="1" x14ac:dyDescent="0.2">
      <c r="A149" s="91"/>
      <c r="B149" s="91"/>
      <c r="C149" s="80"/>
      <c r="D149" s="9"/>
      <c r="E149" s="10"/>
      <c r="F149" s="88"/>
      <c r="G149" s="88"/>
      <c r="H149" s="88"/>
      <c r="J149" s="88"/>
      <c r="L149" s="91"/>
      <c r="M149" s="9"/>
      <c r="N149" s="9"/>
      <c r="O149" s="9"/>
      <c r="Q149" s="154"/>
      <c r="R149" s="154"/>
      <c r="S149" s="154"/>
      <c r="T149" s="154"/>
      <c r="U149" s="154"/>
      <c r="V149" s="154"/>
      <c r="W149" s="154"/>
      <c r="X149" s="154"/>
      <c r="Y149" s="154"/>
      <c r="Z149" s="154"/>
      <c r="AA149" s="154"/>
      <c r="AB149" s="154"/>
      <c r="AC149" s="154"/>
      <c r="BG149" s="224"/>
    </row>
    <row r="150" spans="1:59" s="8" customFormat="1" ht="12.95" customHeight="1" x14ac:dyDescent="0.2">
      <c r="B150" s="91"/>
      <c r="C150" s="80"/>
      <c r="E150" s="83"/>
      <c r="F150" s="88"/>
      <c r="G150" s="88"/>
      <c r="H150" s="88"/>
      <c r="I150" s="9"/>
      <c r="J150" s="88"/>
      <c r="L150" s="91"/>
      <c r="M150" s="9"/>
      <c r="N150" s="9"/>
      <c r="O150" s="9"/>
      <c r="Q150" s="154"/>
      <c r="R150" s="154"/>
      <c r="S150" s="154"/>
      <c r="T150" s="154"/>
      <c r="U150" s="154"/>
      <c r="V150" s="154"/>
      <c r="W150" s="154"/>
      <c r="X150" s="154"/>
      <c r="Y150" s="154"/>
      <c r="Z150" s="154"/>
      <c r="AA150" s="154"/>
      <c r="AB150" s="154"/>
      <c r="AC150" s="154"/>
      <c r="BG150" s="224"/>
    </row>
    <row r="151" spans="1:59" s="8" customFormat="1" ht="12.95" customHeight="1" x14ac:dyDescent="0.2">
      <c r="B151" s="91"/>
      <c r="D151" s="91"/>
      <c r="E151" s="83"/>
      <c r="F151" s="88"/>
      <c r="G151" s="88"/>
      <c r="H151" s="88"/>
      <c r="J151" s="88"/>
      <c r="L151" s="91"/>
      <c r="M151" s="9"/>
      <c r="N151" s="9"/>
      <c r="O151" s="9"/>
      <c r="Q151" s="154"/>
      <c r="R151" s="154"/>
      <c r="S151" s="154"/>
      <c r="T151" s="154"/>
      <c r="U151" s="154"/>
      <c r="V151" s="154"/>
      <c r="W151" s="154"/>
      <c r="X151" s="154"/>
      <c r="Y151" s="154"/>
      <c r="Z151" s="154"/>
      <c r="AA151" s="154"/>
      <c r="AB151" s="154"/>
      <c r="AC151" s="154"/>
      <c r="BG151" s="224"/>
    </row>
    <row r="152" spans="1:59" s="8" customFormat="1" ht="12.95" customHeight="1" x14ac:dyDescent="0.2">
      <c r="B152" s="91"/>
      <c r="E152" s="83"/>
      <c r="F152" s="88"/>
      <c r="G152" s="88"/>
      <c r="H152" s="88"/>
      <c r="I152" s="91"/>
      <c r="J152" s="88"/>
      <c r="L152" s="91"/>
      <c r="M152" s="9"/>
      <c r="N152" s="9"/>
      <c r="O152" s="9"/>
      <c r="Q152" s="154"/>
      <c r="R152" s="154"/>
      <c r="S152" s="154"/>
      <c r="T152" s="154"/>
      <c r="U152" s="154"/>
      <c r="V152" s="154"/>
      <c r="W152" s="154"/>
      <c r="X152" s="154"/>
      <c r="Y152" s="154"/>
      <c r="Z152" s="154"/>
      <c r="AA152" s="154"/>
      <c r="AB152" s="154"/>
      <c r="AC152" s="154"/>
      <c r="BG152" s="224"/>
    </row>
    <row r="153" spans="1:59" s="8" customFormat="1" ht="12.95" customHeight="1" x14ac:dyDescent="0.2">
      <c r="B153" s="91"/>
      <c r="E153" s="83"/>
      <c r="F153" s="88"/>
      <c r="G153" s="88"/>
      <c r="H153" s="88"/>
      <c r="J153" s="88"/>
      <c r="K153" s="83"/>
      <c r="L153" s="91"/>
      <c r="M153" s="9"/>
      <c r="N153" s="9"/>
      <c r="O153" s="9"/>
      <c r="Q153" s="154"/>
      <c r="R153" s="154"/>
      <c r="S153" s="154"/>
      <c r="T153" s="154"/>
      <c r="U153" s="154"/>
      <c r="V153" s="154"/>
      <c r="W153" s="154"/>
      <c r="X153" s="154"/>
      <c r="Y153" s="154"/>
      <c r="Z153" s="154"/>
      <c r="AA153" s="154"/>
      <c r="AB153" s="154"/>
      <c r="AC153" s="154"/>
      <c r="BG153" s="224"/>
    </row>
    <row r="154" spans="1:59" s="8" customFormat="1" ht="12.95" customHeight="1" x14ac:dyDescent="0.2">
      <c r="B154" s="91"/>
      <c r="E154" s="83"/>
      <c r="F154" s="88"/>
      <c r="G154" s="88"/>
      <c r="H154" s="88"/>
      <c r="J154" s="88"/>
      <c r="K154" s="9"/>
      <c r="L154" s="91"/>
      <c r="M154" s="9"/>
      <c r="N154" s="9"/>
      <c r="O154" s="9"/>
      <c r="Q154" s="154"/>
      <c r="R154" s="154"/>
      <c r="S154" s="154"/>
      <c r="T154" s="154"/>
      <c r="U154" s="154"/>
      <c r="V154" s="154"/>
      <c r="W154" s="154"/>
      <c r="X154" s="154"/>
      <c r="Y154" s="154"/>
      <c r="Z154" s="154"/>
      <c r="AA154" s="154"/>
      <c r="AB154" s="154"/>
      <c r="AC154" s="154"/>
      <c r="BG154" s="224"/>
    </row>
    <row r="155" spans="1:59" s="8" customFormat="1" x14ac:dyDescent="0.2">
      <c r="B155" s="91"/>
      <c r="E155" s="83"/>
      <c r="F155" s="88"/>
      <c r="G155" s="88"/>
      <c r="H155" s="88"/>
      <c r="J155" s="88"/>
      <c r="K155" s="83"/>
      <c r="L155" s="91"/>
      <c r="M155" s="9"/>
      <c r="N155" s="9"/>
      <c r="O155" s="9"/>
      <c r="Q155" s="154"/>
      <c r="R155" s="154"/>
      <c r="S155" s="154"/>
      <c r="T155" s="154"/>
      <c r="U155" s="154"/>
      <c r="V155" s="154"/>
      <c r="W155" s="154"/>
      <c r="X155" s="154"/>
      <c r="Y155" s="154"/>
      <c r="Z155" s="154"/>
      <c r="AA155" s="154"/>
      <c r="AB155" s="154"/>
      <c r="AC155" s="154"/>
      <c r="BG155" s="224"/>
    </row>
    <row r="156" spans="1:59" s="8" customFormat="1" x14ac:dyDescent="0.2">
      <c r="B156" s="91"/>
      <c r="C156" s="9"/>
      <c r="E156" s="83"/>
      <c r="F156" s="88"/>
      <c r="G156" s="88"/>
      <c r="H156" s="88"/>
      <c r="J156" s="88"/>
      <c r="K156" s="91"/>
      <c r="L156" s="91"/>
      <c r="M156" s="9"/>
      <c r="N156" s="9"/>
      <c r="O156" s="9"/>
      <c r="Q156" s="154"/>
      <c r="R156" s="154"/>
      <c r="S156" s="154"/>
      <c r="T156" s="154"/>
      <c r="U156" s="154"/>
      <c r="V156" s="154"/>
      <c r="W156" s="154"/>
      <c r="X156" s="154"/>
      <c r="Y156" s="154"/>
      <c r="Z156" s="154"/>
      <c r="AA156" s="154"/>
      <c r="AB156" s="154"/>
      <c r="AC156" s="154"/>
      <c r="BG156" s="224"/>
    </row>
    <row r="157" spans="1:59" x14ac:dyDescent="0.2">
      <c r="A157" s="9"/>
      <c r="B157" s="91"/>
      <c r="C157" s="8"/>
      <c r="D157" s="8"/>
      <c r="E157" s="83"/>
      <c r="F157" s="88"/>
      <c r="G157" s="88"/>
      <c r="H157" s="88"/>
      <c r="I157" s="8"/>
      <c r="J157" s="88"/>
      <c r="K157" s="8"/>
      <c r="L157" s="91"/>
      <c r="M157" s="94"/>
      <c r="N157" s="94"/>
      <c r="O157" s="94"/>
      <c r="P157" s="8"/>
      <c r="Q157" s="154"/>
      <c r="R157" s="154"/>
      <c r="S157" s="154"/>
      <c r="T157" s="154"/>
      <c r="U157" s="154"/>
      <c r="X157" s="154"/>
      <c r="Y157" s="154"/>
    </row>
    <row r="158" spans="1:59" x14ac:dyDescent="0.2">
      <c r="A158" s="8"/>
      <c r="B158" s="8"/>
      <c r="C158" s="91"/>
      <c r="D158" s="8"/>
      <c r="E158" s="83"/>
      <c r="F158" s="88"/>
      <c r="G158" s="88"/>
      <c r="H158" s="88"/>
      <c r="I158" s="8"/>
      <c r="J158" s="88"/>
      <c r="K158" s="8"/>
      <c r="L158" s="91"/>
      <c r="M158" s="9"/>
      <c r="N158" s="9"/>
      <c r="O158" s="9"/>
      <c r="P158" s="8"/>
      <c r="Q158" s="154"/>
      <c r="R158" s="154"/>
      <c r="S158" s="154"/>
      <c r="T158" s="154"/>
      <c r="U158" s="154"/>
      <c r="X158" s="154"/>
      <c r="Y158" s="154"/>
    </row>
    <row r="159" spans="1:59" x14ac:dyDescent="0.2">
      <c r="A159" s="91"/>
      <c r="B159" s="8"/>
      <c r="C159" s="95"/>
      <c r="D159" s="8"/>
      <c r="E159" s="83"/>
      <c r="F159" s="88"/>
      <c r="G159" s="88"/>
      <c r="H159" s="88"/>
      <c r="I159" s="8"/>
      <c r="J159" s="88"/>
      <c r="K159" s="8"/>
      <c r="L159" s="94"/>
      <c r="M159" s="9"/>
      <c r="N159" s="9"/>
      <c r="O159" s="9"/>
      <c r="P159" s="8"/>
      <c r="Q159" s="154"/>
      <c r="R159" s="154"/>
      <c r="S159" s="154"/>
      <c r="T159" s="154"/>
      <c r="U159" s="154"/>
      <c r="X159" s="154"/>
      <c r="Y159" s="154"/>
    </row>
    <row r="160" spans="1:59" x14ac:dyDescent="0.2">
      <c r="A160" s="95"/>
      <c r="B160" s="8"/>
      <c r="C160" s="95"/>
      <c r="D160" s="8"/>
      <c r="E160" s="83"/>
      <c r="F160" s="88"/>
      <c r="G160" s="88"/>
      <c r="H160" s="88"/>
      <c r="I160" s="8"/>
      <c r="J160" s="88"/>
      <c r="K160" s="8"/>
      <c r="L160" s="94"/>
      <c r="M160" s="9"/>
      <c r="N160" s="9"/>
      <c r="O160" s="9"/>
      <c r="P160" s="8"/>
      <c r="Q160" s="154"/>
      <c r="R160" s="154"/>
      <c r="S160" s="154"/>
      <c r="T160" s="154"/>
      <c r="U160" s="154"/>
      <c r="X160" s="154"/>
      <c r="Y160" s="154"/>
    </row>
    <row r="161" spans="1:59" x14ac:dyDescent="0.2">
      <c r="A161" s="95"/>
      <c r="B161" s="8"/>
      <c r="C161" s="95"/>
      <c r="D161" s="8"/>
      <c r="E161" s="83"/>
      <c r="F161" s="88"/>
      <c r="G161" s="88"/>
      <c r="H161" s="88"/>
      <c r="I161" s="8"/>
      <c r="J161" s="88"/>
      <c r="K161" s="8"/>
      <c r="L161" s="94"/>
      <c r="M161" s="9"/>
      <c r="N161" s="9"/>
      <c r="O161" s="9"/>
      <c r="P161" s="8"/>
      <c r="Q161" s="154"/>
      <c r="R161" s="154"/>
      <c r="S161" s="154"/>
      <c r="T161" s="154"/>
      <c r="U161" s="154"/>
      <c r="X161" s="154"/>
      <c r="Y161" s="154"/>
    </row>
    <row r="162" spans="1:59" x14ac:dyDescent="0.2">
      <c r="A162" s="95"/>
      <c r="B162" s="8"/>
      <c r="C162" s="95"/>
      <c r="D162" s="8"/>
      <c r="E162" s="83"/>
      <c r="F162" s="88"/>
      <c r="G162" s="88"/>
      <c r="H162" s="88"/>
      <c r="I162" s="8"/>
      <c r="J162" s="88"/>
      <c r="K162" s="8"/>
      <c r="L162" s="94"/>
      <c r="M162" s="9"/>
      <c r="N162" s="9"/>
      <c r="O162" s="9"/>
      <c r="P162" s="8"/>
      <c r="Q162" s="154"/>
      <c r="R162" s="154"/>
      <c r="S162" s="154"/>
      <c r="T162" s="154"/>
      <c r="U162" s="154"/>
      <c r="X162" s="154"/>
      <c r="Y162" s="154"/>
    </row>
    <row r="163" spans="1:59" x14ac:dyDescent="0.2">
      <c r="A163" s="95"/>
      <c r="B163" s="8"/>
      <c r="C163" s="87"/>
      <c r="D163" s="8"/>
      <c r="E163" s="83"/>
      <c r="F163" s="88"/>
      <c r="G163" s="88"/>
      <c r="H163" s="88"/>
      <c r="I163" s="8"/>
      <c r="J163" s="88"/>
      <c r="K163" s="83"/>
      <c r="L163" s="94"/>
      <c r="M163" s="9"/>
      <c r="N163" s="9"/>
      <c r="O163" s="9"/>
      <c r="P163" s="8"/>
      <c r="Q163" s="154"/>
      <c r="R163" s="154"/>
      <c r="S163" s="154"/>
      <c r="T163" s="154"/>
      <c r="U163" s="154"/>
      <c r="X163" s="154"/>
      <c r="Y163" s="154"/>
    </row>
    <row r="164" spans="1:59" x14ac:dyDescent="0.2">
      <c r="A164" s="87"/>
      <c r="B164" s="8"/>
      <c r="C164" s="87"/>
      <c r="D164" s="8"/>
      <c r="E164" s="83"/>
      <c r="F164" s="88"/>
      <c r="G164" s="88"/>
      <c r="H164" s="88"/>
      <c r="I164" s="8"/>
      <c r="J164" s="88"/>
      <c r="K164" s="83"/>
      <c r="L164" s="94"/>
      <c r="M164" s="87"/>
      <c r="N164" s="9"/>
      <c r="O164" s="9"/>
      <c r="P164" s="8"/>
      <c r="Q164" s="154"/>
      <c r="R164" s="154"/>
      <c r="S164" s="154"/>
      <c r="T164" s="154"/>
      <c r="U164" s="154"/>
      <c r="X164" s="154"/>
      <c r="Y164" s="154"/>
    </row>
    <row r="165" spans="1:59" x14ac:dyDescent="0.2">
      <c r="A165" s="87"/>
      <c r="B165" s="8"/>
      <c r="C165" s="87"/>
      <c r="D165" s="8"/>
      <c r="E165" s="83"/>
      <c r="F165" s="88"/>
      <c r="G165" s="88"/>
      <c r="H165" s="88"/>
      <c r="I165" s="8"/>
      <c r="J165" s="88"/>
      <c r="K165" s="83"/>
      <c r="L165" s="94"/>
      <c r="M165" s="87"/>
      <c r="N165" s="9"/>
      <c r="O165" s="9"/>
      <c r="P165" s="8"/>
      <c r="Q165" s="154"/>
      <c r="R165" s="154"/>
      <c r="S165" s="154"/>
      <c r="T165" s="154"/>
      <c r="U165" s="154"/>
      <c r="X165" s="154"/>
      <c r="Y165" s="154"/>
    </row>
    <row r="166" spans="1:59" x14ac:dyDescent="0.2">
      <c r="A166" s="87"/>
      <c r="B166" s="8"/>
      <c r="C166" s="87"/>
      <c r="D166" s="8"/>
      <c r="E166" s="83"/>
      <c r="F166" s="88"/>
      <c r="G166" s="88"/>
      <c r="H166" s="88"/>
      <c r="I166" s="8"/>
      <c r="J166" s="88"/>
      <c r="K166" s="83"/>
      <c r="L166" s="91"/>
      <c r="M166" s="91"/>
      <c r="N166" s="9"/>
      <c r="O166" s="9"/>
      <c r="P166" s="8"/>
      <c r="Q166" s="154"/>
      <c r="R166" s="154"/>
      <c r="S166" s="154"/>
      <c r="T166" s="154"/>
      <c r="U166" s="154"/>
      <c r="X166" s="154"/>
      <c r="Y166" s="154"/>
    </row>
    <row r="167" spans="1:59" x14ac:dyDescent="0.2">
      <c r="A167" s="87"/>
      <c r="B167" s="8"/>
      <c r="C167" s="87"/>
      <c r="D167" s="8"/>
      <c r="E167" s="83"/>
      <c r="F167" s="88"/>
      <c r="G167" s="88"/>
      <c r="H167" s="88"/>
      <c r="I167" s="8"/>
      <c r="J167" s="88"/>
      <c r="K167" s="83"/>
      <c r="L167" s="91"/>
      <c r="M167" s="91"/>
      <c r="N167" s="9"/>
      <c r="O167" s="9"/>
      <c r="P167" s="8"/>
      <c r="Q167" s="154"/>
      <c r="R167" s="154"/>
      <c r="S167" s="154"/>
      <c r="T167" s="154"/>
      <c r="U167" s="154"/>
      <c r="X167" s="154"/>
      <c r="Y167" s="154"/>
    </row>
    <row r="168" spans="1:59" s="8" customFormat="1" x14ac:dyDescent="0.2">
      <c r="A168" s="87"/>
      <c r="C168" s="87"/>
      <c r="E168" s="83"/>
      <c r="F168" s="88"/>
      <c r="G168" s="88"/>
      <c r="H168" s="88"/>
      <c r="J168" s="88"/>
      <c r="K168" s="83"/>
      <c r="L168" s="91"/>
      <c r="M168" s="87"/>
      <c r="N168" s="9"/>
      <c r="O168" s="9"/>
      <c r="Q168" s="154"/>
      <c r="R168" s="154"/>
      <c r="S168" s="154"/>
      <c r="T168" s="154"/>
      <c r="U168" s="154"/>
      <c r="V168" s="154"/>
      <c r="W168" s="154"/>
      <c r="X168" s="154"/>
      <c r="Y168" s="154"/>
      <c r="Z168" s="154"/>
      <c r="AA168" s="154"/>
      <c r="AB168" s="154"/>
      <c r="AC168" s="154"/>
      <c r="BG168" s="224"/>
    </row>
    <row r="169" spans="1:59" s="8" customFormat="1" x14ac:dyDescent="0.2">
      <c r="A169" s="87"/>
      <c r="E169" s="83"/>
      <c r="F169" s="88"/>
      <c r="G169" s="88"/>
      <c r="H169" s="88"/>
      <c r="J169" s="88"/>
      <c r="K169" s="83"/>
      <c r="L169" s="92"/>
      <c r="M169" s="87"/>
      <c r="N169" s="9"/>
      <c r="O169" s="9"/>
      <c r="Q169" s="154"/>
      <c r="R169" s="154"/>
      <c r="S169" s="154"/>
      <c r="T169" s="154"/>
      <c r="U169" s="154"/>
      <c r="V169" s="154"/>
      <c r="W169" s="154"/>
      <c r="X169" s="154"/>
      <c r="Y169" s="154"/>
      <c r="Z169" s="154"/>
      <c r="AA169" s="154"/>
      <c r="AB169" s="154"/>
      <c r="AC169" s="154"/>
      <c r="BG169" s="224"/>
    </row>
    <row r="170" spans="1:59" s="8" customFormat="1" x14ac:dyDescent="0.2">
      <c r="E170" s="83"/>
      <c r="F170" s="88"/>
      <c r="G170" s="88"/>
      <c r="H170" s="88"/>
      <c r="J170" s="88"/>
      <c r="K170" s="83"/>
      <c r="L170" s="88"/>
      <c r="M170" s="87"/>
      <c r="Q170" s="154"/>
      <c r="R170" s="154"/>
      <c r="S170" s="154"/>
      <c r="T170" s="154"/>
      <c r="U170" s="154"/>
      <c r="V170" s="154"/>
      <c r="W170" s="154"/>
      <c r="X170" s="154"/>
      <c r="Y170" s="154"/>
      <c r="Z170" s="154"/>
      <c r="AA170" s="154"/>
      <c r="AB170" s="154"/>
      <c r="AC170" s="154"/>
      <c r="BG170" s="224"/>
    </row>
    <row r="171" spans="1:59" s="8" customFormat="1" x14ac:dyDescent="0.2">
      <c r="E171" s="83"/>
      <c r="F171" s="88"/>
      <c r="G171" s="88"/>
      <c r="H171" s="88"/>
      <c r="J171" s="88"/>
      <c r="K171" s="83"/>
      <c r="L171" s="88"/>
      <c r="Q171" s="154"/>
      <c r="R171" s="154"/>
      <c r="S171" s="154"/>
      <c r="T171" s="154"/>
      <c r="U171" s="154"/>
      <c r="V171" s="154"/>
      <c r="W171" s="154"/>
      <c r="X171" s="154"/>
      <c r="Y171" s="154"/>
      <c r="Z171" s="154"/>
      <c r="AA171" s="154"/>
      <c r="AB171" s="154"/>
      <c r="AC171" s="154"/>
      <c r="BG171" s="224"/>
    </row>
    <row r="172" spans="1:59" s="8" customFormat="1" x14ac:dyDescent="0.2">
      <c r="C172" s="91"/>
      <c r="E172" s="83"/>
      <c r="F172" s="88"/>
      <c r="G172" s="88"/>
      <c r="H172" s="88"/>
      <c r="J172" s="88"/>
      <c r="K172" s="83"/>
      <c r="L172" s="88"/>
      <c r="P172" s="91"/>
      <c r="Q172" s="172"/>
      <c r="R172" s="172"/>
      <c r="S172" s="172"/>
      <c r="T172" s="172"/>
      <c r="U172" s="172"/>
      <c r="V172" s="154"/>
      <c r="W172" s="154"/>
      <c r="X172" s="172"/>
      <c r="Y172" s="172"/>
      <c r="Z172" s="154"/>
      <c r="AA172" s="154"/>
      <c r="AB172" s="154"/>
      <c r="AC172" s="154"/>
      <c r="BG172" s="224"/>
    </row>
    <row r="173" spans="1:59" s="8" customFormat="1" x14ac:dyDescent="0.2">
      <c r="A173" s="91"/>
      <c r="C173" s="91"/>
      <c r="E173" s="83"/>
      <c r="F173" s="88"/>
      <c r="G173" s="88"/>
      <c r="H173" s="88"/>
      <c r="J173" s="88"/>
      <c r="K173" s="83"/>
      <c r="L173" s="88"/>
      <c r="Q173" s="154"/>
      <c r="R173" s="154"/>
      <c r="S173" s="154"/>
      <c r="T173" s="154"/>
      <c r="U173" s="154"/>
      <c r="V173" s="154"/>
      <c r="W173" s="154"/>
      <c r="X173" s="154"/>
      <c r="Y173" s="154"/>
      <c r="Z173" s="154"/>
      <c r="AA173" s="154"/>
      <c r="AB173" s="154"/>
      <c r="AC173" s="154"/>
      <c r="BG173" s="224"/>
    </row>
    <row r="174" spans="1:59" s="8" customFormat="1" x14ac:dyDescent="0.2">
      <c r="A174" s="91"/>
      <c r="E174" s="83"/>
      <c r="F174" s="88"/>
      <c r="G174" s="88"/>
      <c r="H174" s="88"/>
      <c r="J174" s="88"/>
      <c r="K174" s="83"/>
      <c r="L174" s="88"/>
      <c r="Q174" s="154"/>
      <c r="R174" s="154"/>
      <c r="S174" s="154"/>
      <c r="T174" s="154"/>
      <c r="U174" s="154"/>
      <c r="V174" s="154"/>
      <c r="W174" s="154"/>
      <c r="X174" s="154"/>
      <c r="Y174" s="154"/>
      <c r="Z174" s="154"/>
      <c r="AA174" s="154"/>
      <c r="AB174" s="154"/>
      <c r="AC174" s="154"/>
      <c r="BG174" s="224"/>
    </row>
    <row r="175" spans="1:59" s="8" customFormat="1" x14ac:dyDescent="0.2">
      <c r="E175" s="83"/>
      <c r="F175" s="88"/>
      <c r="G175" s="88"/>
      <c r="H175" s="88"/>
      <c r="J175" s="88"/>
      <c r="K175" s="83"/>
      <c r="L175" s="88"/>
      <c r="Q175" s="154"/>
      <c r="R175" s="154"/>
      <c r="S175" s="154"/>
      <c r="T175" s="154"/>
      <c r="U175" s="154"/>
      <c r="V175" s="154"/>
      <c r="W175" s="154"/>
      <c r="X175" s="154"/>
      <c r="Y175" s="154"/>
      <c r="Z175" s="154"/>
      <c r="AA175" s="154"/>
      <c r="AB175" s="154"/>
      <c r="AC175" s="154"/>
      <c r="BG175" s="224"/>
    </row>
    <row r="176" spans="1:59" s="8" customFormat="1" x14ac:dyDescent="0.2">
      <c r="E176" s="83"/>
      <c r="F176" s="88"/>
      <c r="G176" s="88"/>
      <c r="H176" s="88"/>
      <c r="J176" s="88"/>
      <c r="K176" s="83"/>
      <c r="L176" s="88"/>
      <c r="Q176" s="154"/>
      <c r="R176" s="154"/>
      <c r="S176" s="154"/>
      <c r="T176" s="154"/>
      <c r="U176" s="154"/>
      <c r="V176" s="154"/>
      <c r="W176" s="154"/>
      <c r="X176" s="154"/>
      <c r="Y176" s="154"/>
      <c r="Z176" s="154"/>
      <c r="AA176" s="154"/>
      <c r="AB176" s="154"/>
      <c r="AC176" s="154"/>
      <c r="BG176" s="224"/>
    </row>
    <row r="177" spans="1:59" s="91" customFormat="1" x14ac:dyDescent="0.2">
      <c r="A177" s="8"/>
      <c r="B177" s="8"/>
      <c r="C177" s="8"/>
      <c r="D177" s="8"/>
      <c r="E177" s="83"/>
      <c r="F177" s="88"/>
      <c r="G177" s="88"/>
      <c r="H177" s="88"/>
      <c r="I177" s="8"/>
      <c r="J177" s="88"/>
      <c r="K177" s="88"/>
      <c r="L177" s="88"/>
      <c r="M177" s="8"/>
      <c r="N177" s="8"/>
      <c r="O177" s="8"/>
      <c r="P177" s="8"/>
      <c r="Q177" s="154"/>
      <c r="R177" s="154"/>
      <c r="S177" s="154"/>
      <c r="T177" s="154"/>
      <c r="U177" s="154"/>
      <c r="V177" s="172"/>
      <c r="W177" s="172"/>
      <c r="X177" s="154"/>
      <c r="Y177" s="154"/>
      <c r="Z177" s="172"/>
      <c r="AA177" s="172"/>
      <c r="AB177" s="172"/>
      <c r="AC177" s="172"/>
    </row>
    <row r="178" spans="1:59" s="8" customFormat="1" x14ac:dyDescent="0.2">
      <c r="E178" s="83"/>
      <c r="F178" s="88"/>
      <c r="G178" s="88"/>
      <c r="H178" s="88"/>
      <c r="J178" s="88"/>
      <c r="K178" s="88"/>
      <c r="L178" s="88"/>
      <c r="M178" s="91"/>
      <c r="N178" s="91"/>
      <c r="O178" s="91"/>
      <c r="Q178" s="154"/>
      <c r="R178" s="154"/>
      <c r="S178" s="154"/>
      <c r="T178" s="154"/>
      <c r="U178" s="154"/>
      <c r="V178" s="154"/>
      <c r="W178" s="154"/>
      <c r="X178" s="154"/>
      <c r="Y178" s="154"/>
      <c r="Z178" s="154"/>
      <c r="AA178" s="154"/>
      <c r="AB178" s="154"/>
      <c r="AC178" s="154"/>
      <c r="BG178" s="224"/>
    </row>
    <row r="179" spans="1:59" s="8" customFormat="1" x14ac:dyDescent="0.2">
      <c r="E179" s="83"/>
      <c r="F179" s="88"/>
      <c r="G179" s="88"/>
      <c r="H179" s="88"/>
      <c r="J179" s="88"/>
      <c r="K179" s="88"/>
      <c r="L179" s="88"/>
      <c r="M179" s="91"/>
      <c r="N179" s="91"/>
      <c r="O179" s="91"/>
      <c r="P179" s="9"/>
      <c r="Q179" s="154"/>
      <c r="R179" s="158"/>
      <c r="S179" s="154"/>
      <c r="T179" s="154"/>
      <c r="U179" s="154"/>
      <c r="V179" s="154"/>
      <c r="W179" s="154"/>
      <c r="X179" s="154"/>
      <c r="Y179" s="154"/>
      <c r="Z179" s="154"/>
      <c r="AA179" s="154"/>
      <c r="AB179" s="154"/>
      <c r="AC179" s="154"/>
      <c r="BG179" s="224"/>
    </row>
    <row r="180" spans="1:59" s="8" customFormat="1" x14ac:dyDescent="0.2">
      <c r="E180" s="83"/>
      <c r="F180" s="88"/>
      <c r="G180" s="88"/>
      <c r="H180" s="88"/>
      <c r="J180" s="96"/>
      <c r="K180" s="88"/>
      <c r="L180" s="9"/>
      <c r="M180" s="91"/>
      <c r="N180" s="91"/>
      <c r="O180" s="91"/>
      <c r="P180" s="9"/>
      <c r="Q180" s="154"/>
      <c r="R180" s="172"/>
      <c r="S180" s="154"/>
      <c r="T180" s="154"/>
      <c r="U180" s="154"/>
      <c r="V180" s="154"/>
      <c r="W180" s="154"/>
      <c r="X180" s="154"/>
      <c r="Y180" s="154"/>
      <c r="Z180" s="154"/>
      <c r="AA180" s="154"/>
      <c r="AB180" s="154"/>
      <c r="AC180" s="154"/>
      <c r="BG180" s="224"/>
    </row>
    <row r="181" spans="1:59" s="8" customFormat="1" x14ac:dyDescent="0.2">
      <c r="E181" s="83"/>
      <c r="F181" s="88"/>
      <c r="G181" s="88"/>
      <c r="H181" s="88"/>
      <c r="J181" s="96"/>
      <c r="K181" s="88"/>
      <c r="L181" s="9"/>
      <c r="M181" s="91"/>
      <c r="N181" s="91"/>
      <c r="O181" s="91"/>
      <c r="P181" s="9"/>
      <c r="Q181" s="154"/>
      <c r="R181" s="172"/>
      <c r="S181" s="154"/>
      <c r="T181" s="154"/>
      <c r="U181" s="154"/>
      <c r="V181" s="154"/>
      <c r="W181" s="154"/>
      <c r="X181" s="154"/>
      <c r="Y181" s="154"/>
      <c r="Z181" s="154"/>
      <c r="AA181" s="154"/>
      <c r="AB181" s="154"/>
      <c r="AC181" s="154"/>
      <c r="BG181" s="224"/>
    </row>
    <row r="182" spans="1:59" s="8" customFormat="1" x14ac:dyDescent="0.2">
      <c r="E182" s="83"/>
      <c r="F182" s="88"/>
      <c r="G182" s="88"/>
      <c r="H182" s="88"/>
      <c r="J182" s="96"/>
      <c r="K182" s="88"/>
      <c r="L182" s="9"/>
      <c r="M182" s="91"/>
      <c r="N182" s="91"/>
      <c r="O182" s="91"/>
      <c r="P182" s="9"/>
      <c r="Q182" s="154"/>
      <c r="R182" s="158"/>
      <c r="S182" s="154"/>
      <c r="T182" s="154"/>
      <c r="U182" s="154"/>
      <c r="V182" s="154"/>
      <c r="W182" s="154"/>
      <c r="X182" s="154"/>
      <c r="Y182" s="154"/>
      <c r="Z182" s="154"/>
      <c r="AA182" s="154"/>
      <c r="AB182" s="154"/>
      <c r="AC182" s="154"/>
      <c r="BG182" s="224"/>
    </row>
    <row r="183" spans="1:59" s="8" customFormat="1" x14ac:dyDescent="0.2">
      <c r="E183" s="83"/>
      <c r="F183" s="88"/>
      <c r="G183" s="88"/>
      <c r="H183" s="88"/>
      <c r="J183" s="96"/>
      <c r="K183" s="88"/>
      <c r="L183" s="9"/>
      <c r="M183" s="91"/>
      <c r="N183" s="91"/>
      <c r="O183" s="91"/>
      <c r="P183" s="9"/>
      <c r="Q183" s="154"/>
      <c r="R183" s="158"/>
      <c r="S183" s="154"/>
      <c r="T183" s="154"/>
      <c r="U183" s="154"/>
      <c r="V183" s="154"/>
      <c r="W183" s="154"/>
      <c r="X183" s="154"/>
      <c r="Y183" s="154"/>
      <c r="Z183" s="154"/>
      <c r="AA183" s="154"/>
      <c r="AB183" s="154"/>
      <c r="AC183" s="154"/>
      <c r="BG183" s="224"/>
    </row>
    <row r="184" spans="1:59" s="8" customFormat="1" x14ac:dyDescent="0.2">
      <c r="E184" s="83"/>
      <c r="F184" s="88"/>
      <c r="G184" s="88"/>
      <c r="H184" s="88"/>
      <c r="J184" s="96"/>
      <c r="K184" s="88"/>
      <c r="L184" s="9"/>
      <c r="M184" s="91"/>
      <c r="N184" s="91"/>
      <c r="O184" s="91"/>
      <c r="P184" s="9"/>
      <c r="Q184" s="154"/>
      <c r="R184" s="158"/>
      <c r="S184" s="154"/>
      <c r="T184" s="154"/>
      <c r="U184" s="154"/>
      <c r="V184" s="154"/>
      <c r="W184" s="154"/>
      <c r="X184" s="154"/>
      <c r="Y184" s="154"/>
      <c r="Z184" s="154"/>
      <c r="AA184" s="154"/>
      <c r="AB184" s="154"/>
      <c r="AC184" s="154"/>
      <c r="BG184" s="224"/>
    </row>
    <row r="185" spans="1:59" s="8" customFormat="1" x14ac:dyDescent="0.2">
      <c r="E185" s="83"/>
      <c r="F185" s="88"/>
      <c r="G185" s="88"/>
      <c r="H185" s="88"/>
      <c r="J185" s="96"/>
      <c r="K185" s="88"/>
      <c r="L185" s="9"/>
      <c r="M185" s="91"/>
      <c r="N185" s="91"/>
      <c r="O185" s="91"/>
      <c r="Q185" s="154"/>
      <c r="R185" s="154"/>
      <c r="S185" s="154"/>
      <c r="T185" s="154"/>
      <c r="U185" s="154"/>
      <c r="V185" s="154"/>
      <c r="W185" s="154"/>
      <c r="X185" s="154"/>
      <c r="Y185" s="154"/>
      <c r="Z185" s="154"/>
      <c r="AA185" s="154"/>
      <c r="AB185" s="154"/>
      <c r="AC185" s="154"/>
      <c r="BG185" s="224"/>
    </row>
    <row r="186" spans="1:59" s="8" customFormat="1" x14ac:dyDescent="0.2">
      <c r="E186" s="83"/>
      <c r="F186" s="88"/>
      <c r="G186" s="88"/>
      <c r="H186" s="88"/>
      <c r="J186" s="96"/>
      <c r="K186" s="88"/>
      <c r="L186" s="9"/>
      <c r="M186" s="91"/>
      <c r="N186" s="91"/>
      <c r="O186" s="91"/>
      <c r="Q186" s="154"/>
      <c r="R186" s="154"/>
      <c r="S186" s="154"/>
      <c r="T186" s="154"/>
      <c r="U186" s="154"/>
      <c r="V186" s="154"/>
      <c r="W186" s="154"/>
      <c r="X186" s="154"/>
      <c r="Y186" s="154"/>
      <c r="Z186" s="154"/>
      <c r="AA186" s="154"/>
      <c r="AB186" s="154"/>
      <c r="AC186" s="154"/>
      <c r="BG186" s="224"/>
    </row>
    <row r="187" spans="1:59" s="8" customFormat="1" x14ac:dyDescent="0.2">
      <c r="E187" s="83"/>
      <c r="F187" s="88"/>
      <c r="G187" s="88"/>
      <c r="H187" s="88"/>
      <c r="J187" s="96"/>
      <c r="K187" s="88"/>
      <c r="L187" s="9"/>
      <c r="M187" s="91"/>
      <c r="N187" s="91"/>
      <c r="O187" s="91"/>
      <c r="Q187" s="154"/>
      <c r="R187" s="154"/>
      <c r="S187" s="154"/>
      <c r="T187" s="154"/>
      <c r="U187" s="154"/>
      <c r="V187" s="154"/>
      <c r="W187" s="154"/>
      <c r="X187" s="154"/>
      <c r="Y187" s="154"/>
      <c r="Z187" s="154"/>
      <c r="AA187" s="154"/>
      <c r="AB187" s="154"/>
      <c r="AC187" s="154"/>
      <c r="BG187" s="224"/>
    </row>
    <row r="188" spans="1:59" s="8" customFormat="1" x14ac:dyDescent="0.2">
      <c r="E188" s="83"/>
      <c r="F188" s="88"/>
      <c r="G188" s="88"/>
      <c r="H188" s="88"/>
      <c r="J188" s="96"/>
      <c r="K188" s="88"/>
      <c r="L188" s="9"/>
      <c r="M188" s="91"/>
      <c r="N188" s="91"/>
      <c r="O188" s="91"/>
      <c r="Q188" s="154"/>
      <c r="R188" s="154"/>
      <c r="S188" s="154"/>
      <c r="T188" s="154"/>
      <c r="U188" s="154"/>
      <c r="V188" s="154"/>
      <c r="W188" s="154"/>
      <c r="X188" s="154"/>
      <c r="Y188" s="154"/>
      <c r="Z188" s="154"/>
      <c r="AA188" s="154"/>
      <c r="AB188" s="154"/>
      <c r="AC188" s="154"/>
      <c r="BG188" s="224"/>
    </row>
    <row r="189" spans="1:59" s="8" customFormat="1" x14ac:dyDescent="0.2">
      <c r="E189" s="83"/>
      <c r="F189" s="88"/>
      <c r="G189" s="88"/>
      <c r="H189" s="88"/>
      <c r="J189" s="96"/>
      <c r="K189" s="88"/>
      <c r="L189" s="9"/>
      <c r="M189" s="91"/>
      <c r="N189" s="91"/>
      <c r="O189" s="91"/>
      <c r="Q189" s="154"/>
      <c r="R189" s="154"/>
      <c r="S189" s="154"/>
      <c r="T189" s="154"/>
      <c r="U189" s="154"/>
      <c r="V189" s="154"/>
      <c r="W189" s="154"/>
      <c r="X189" s="154"/>
      <c r="Y189" s="154"/>
      <c r="Z189" s="154"/>
      <c r="AA189" s="154"/>
      <c r="AB189" s="154"/>
      <c r="AC189" s="154"/>
      <c r="BG189" s="224"/>
    </row>
    <row r="190" spans="1:59" s="8" customFormat="1" x14ac:dyDescent="0.2">
      <c r="E190" s="83"/>
      <c r="F190" s="88"/>
      <c r="G190" s="88"/>
      <c r="H190" s="88"/>
      <c r="J190" s="96"/>
      <c r="K190" s="88"/>
      <c r="L190" s="9"/>
      <c r="M190" s="91"/>
      <c r="N190" s="91"/>
      <c r="O190" s="91"/>
      <c r="Q190" s="154"/>
      <c r="R190" s="154"/>
      <c r="S190" s="154"/>
      <c r="T190" s="154"/>
      <c r="U190" s="154"/>
      <c r="V190" s="154"/>
      <c r="W190" s="154"/>
      <c r="X190" s="154"/>
      <c r="Y190" s="154"/>
      <c r="Z190" s="154"/>
      <c r="AA190" s="154"/>
      <c r="AB190" s="154"/>
      <c r="AC190" s="154"/>
      <c r="BG190" s="224"/>
    </row>
    <row r="191" spans="1:59" s="8" customFormat="1" x14ac:dyDescent="0.2">
      <c r="E191" s="83"/>
      <c r="F191" s="88"/>
      <c r="G191" s="88"/>
      <c r="H191" s="88"/>
      <c r="J191" s="96"/>
      <c r="K191" s="88"/>
      <c r="L191" s="9"/>
      <c r="M191" s="91"/>
      <c r="N191" s="91"/>
      <c r="O191" s="91"/>
      <c r="Q191" s="154"/>
      <c r="R191" s="154"/>
      <c r="S191" s="154"/>
      <c r="T191" s="154"/>
      <c r="U191" s="154"/>
      <c r="V191" s="154"/>
      <c r="W191" s="154"/>
      <c r="X191" s="154"/>
      <c r="Y191" s="154"/>
      <c r="Z191" s="154"/>
      <c r="AA191" s="154"/>
      <c r="AB191" s="154"/>
      <c r="AC191" s="154"/>
      <c r="BG191" s="224"/>
    </row>
    <row r="192" spans="1:59" s="8" customFormat="1" x14ac:dyDescent="0.2">
      <c r="E192" s="83"/>
      <c r="F192" s="88"/>
      <c r="G192" s="88"/>
      <c r="H192" s="88"/>
      <c r="J192" s="96"/>
      <c r="K192" s="88"/>
      <c r="L192" s="9"/>
      <c r="M192" s="91"/>
      <c r="N192" s="91"/>
      <c r="O192" s="91"/>
      <c r="Q192" s="154"/>
      <c r="R192" s="154"/>
      <c r="S192" s="154"/>
      <c r="T192" s="154"/>
      <c r="U192" s="154"/>
      <c r="V192" s="154"/>
      <c r="W192" s="154"/>
      <c r="X192" s="154"/>
      <c r="Y192" s="154"/>
      <c r="Z192" s="154"/>
      <c r="AA192" s="154"/>
      <c r="AB192" s="154"/>
      <c r="AC192" s="154"/>
      <c r="BG192" s="224"/>
    </row>
    <row r="193" spans="1:59" s="8" customFormat="1" x14ac:dyDescent="0.2">
      <c r="E193" s="83"/>
      <c r="F193" s="88"/>
      <c r="G193" s="88"/>
      <c r="H193" s="88"/>
      <c r="J193" s="96"/>
      <c r="K193" s="88"/>
      <c r="L193" s="9"/>
      <c r="M193" s="91"/>
      <c r="N193" s="91"/>
      <c r="O193" s="91"/>
      <c r="P193" s="91"/>
      <c r="Q193" s="172"/>
      <c r="R193" s="172"/>
      <c r="S193" s="172"/>
      <c r="T193" s="172"/>
      <c r="U193" s="172"/>
      <c r="V193" s="154"/>
      <c r="W193" s="154"/>
      <c r="X193" s="172"/>
      <c r="Y193" s="172"/>
      <c r="Z193" s="154"/>
      <c r="AA193" s="154"/>
      <c r="AB193" s="154"/>
      <c r="AC193" s="154"/>
      <c r="BG193" s="224"/>
    </row>
    <row r="194" spans="1:59" s="8" customFormat="1" x14ac:dyDescent="0.2">
      <c r="E194" s="83"/>
      <c r="F194" s="88"/>
      <c r="G194" s="88"/>
      <c r="H194" s="88"/>
      <c r="J194" s="96"/>
      <c r="K194" s="88"/>
      <c r="L194" s="9"/>
      <c r="M194" s="91"/>
      <c r="N194" s="91"/>
      <c r="O194" s="91"/>
      <c r="P194" s="91"/>
      <c r="Q194" s="172"/>
      <c r="R194" s="172"/>
      <c r="S194" s="172"/>
      <c r="T194" s="172"/>
      <c r="U194" s="172"/>
      <c r="V194" s="154"/>
      <c r="W194" s="154"/>
      <c r="X194" s="172"/>
      <c r="Y194" s="172"/>
      <c r="Z194" s="154"/>
      <c r="AA194" s="154"/>
      <c r="AB194" s="154"/>
      <c r="AC194" s="154"/>
      <c r="BG194" s="224"/>
    </row>
    <row r="195" spans="1:59" s="8" customFormat="1" x14ac:dyDescent="0.2">
      <c r="E195" s="83"/>
      <c r="F195" s="88"/>
      <c r="G195" s="88"/>
      <c r="H195" s="88"/>
      <c r="J195" s="96"/>
      <c r="K195" s="88"/>
      <c r="L195" s="9"/>
      <c r="M195" s="91"/>
      <c r="N195" s="91"/>
      <c r="O195" s="91"/>
      <c r="P195" s="91"/>
      <c r="Q195" s="172"/>
      <c r="R195" s="172"/>
      <c r="S195" s="172"/>
      <c r="T195" s="172"/>
      <c r="U195" s="172"/>
      <c r="V195" s="154"/>
      <c r="W195" s="154"/>
      <c r="X195" s="172"/>
      <c r="Y195" s="172"/>
      <c r="Z195" s="154"/>
      <c r="AA195" s="154"/>
      <c r="AB195" s="154"/>
      <c r="AC195" s="154"/>
      <c r="BG195" s="224"/>
    </row>
    <row r="196" spans="1:59" s="8" customFormat="1" x14ac:dyDescent="0.2">
      <c r="D196" s="224"/>
      <c r="E196" s="3"/>
      <c r="F196" s="88"/>
      <c r="G196" s="88"/>
      <c r="H196" s="88"/>
      <c r="J196" s="96"/>
      <c r="K196" s="88"/>
      <c r="L196" s="9"/>
      <c r="M196" s="91"/>
      <c r="N196" s="91"/>
      <c r="O196" s="91"/>
      <c r="P196" s="91"/>
      <c r="Q196" s="172"/>
      <c r="R196" s="172"/>
      <c r="S196" s="172"/>
      <c r="T196" s="172"/>
      <c r="U196" s="172"/>
      <c r="V196" s="154"/>
      <c r="W196" s="154"/>
      <c r="X196" s="172"/>
      <c r="Y196" s="172"/>
      <c r="Z196" s="154"/>
      <c r="AA196" s="154"/>
      <c r="AB196" s="154"/>
      <c r="AC196" s="154"/>
      <c r="BG196" s="224"/>
    </row>
    <row r="197" spans="1:59" s="8" customFormat="1" x14ac:dyDescent="0.2">
      <c r="D197" s="224"/>
      <c r="E197" s="3"/>
      <c r="F197" s="88"/>
      <c r="G197" s="88"/>
      <c r="H197" s="88"/>
      <c r="J197" s="96"/>
      <c r="K197" s="88"/>
      <c r="L197" s="9"/>
      <c r="M197" s="91"/>
      <c r="N197" s="91"/>
      <c r="O197" s="91"/>
      <c r="P197" s="91"/>
      <c r="Q197" s="172"/>
      <c r="R197" s="172"/>
      <c r="S197" s="172"/>
      <c r="T197" s="172"/>
      <c r="U197" s="172"/>
      <c r="V197" s="154"/>
      <c r="W197" s="154"/>
      <c r="X197" s="172"/>
      <c r="Y197" s="172"/>
      <c r="Z197" s="154"/>
      <c r="AA197" s="154"/>
      <c r="AB197" s="154"/>
      <c r="AC197" s="154"/>
      <c r="BG197" s="224"/>
    </row>
    <row r="198" spans="1:59" s="91" customFormat="1" x14ac:dyDescent="0.2">
      <c r="A198" s="8"/>
      <c r="B198" s="8"/>
      <c r="C198" s="8"/>
      <c r="D198" s="224"/>
      <c r="E198" s="3"/>
      <c r="F198" s="88"/>
      <c r="G198" s="88"/>
      <c r="H198" s="88"/>
      <c r="I198" s="8"/>
      <c r="J198" s="96"/>
      <c r="K198" s="88"/>
      <c r="L198" s="9"/>
      <c r="Q198" s="172"/>
      <c r="R198" s="172"/>
      <c r="S198" s="172"/>
      <c r="T198" s="172"/>
      <c r="U198" s="172"/>
      <c r="V198" s="172"/>
      <c r="W198" s="172"/>
      <c r="X198" s="172"/>
      <c r="Y198" s="172"/>
      <c r="Z198" s="172"/>
      <c r="AA198" s="172"/>
      <c r="AB198" s="172"/>
      <c r="AC198" s="172"/>
    </row>
    <row r="199" spans="1:59" s="91" customFormat="1" x14ac:dyDescent="0.2">
      <c r="A199" s="8"/>
      <c r="B199" s="8"/>
      <c r="C199" s="8"/>
      <c r="D199" s="224"/>
      <c r="E199" s="3"/>
      <c r="F199" s="88"/>
      <c r="G199" s="88"/>
      <c r="H199" s="88"/>
      <c r="I199" s="8"/>
      <c r="J199" s="96"/>
      <c r="K199" s="88"/>
      <c r="L199" s="9"/>
      <c r="Q199" s="172"/>
      <c r="R199" s="172"/>
      <c r="S199" s="172"/>
      <c r="T199" s="172"/>
      <c r="U199" s="172"/>
      <c r="V199" s="172"/>
      <c r="W199" s="172"/>
      <c r="X199" s="172"/>
      <c r="Y199" s="172"/>
      <c r="Z199" s="172"/>
      <c r="AA199" s="172"/>
      <c r="AB199" s="172"/>
      <c r="AC199" s="172"/>
    </row>
    <row r="200" spans="1:59" s="91" customFormat="1" x14ac:dyDescent="0.2">
      <c r="A200" s="8"/>
      <c r="B200" s="8"/>
      <c r="C200" s="8"/>
      <c r="D200" s="224"/>
      <c r="E200" s="3"/>
      <c r="F200" s="88"/>
      <c r="G200" s="88"/>
      <c r="H200" s="88"/>
      <c r="I200" s="224"/>
      <c r="J200" s="96"/>
      <c r="K200" s="88"/>
      <c r="L200" s="9"/>
      <c r="M200" s="92"/>
      <c r="N200" s="92"/>
      <c r="O200" s="92"/>
      <c r="Q200" s="172"/>
      <c r="R200" s="172"/>
      <c r="S200" s="172"/>
      <c r="T200" s="172"/>
      <c r="U200" s="172"/>
      <c r="V200" s="172"/>
      <c r="W200" s="172"/>
      <c r="X200" s="172"/>
      <c r="Y200" s="172"/>
      <c r="Z200" s="172"/>
      <c r="AA200" s="172"/>
      <c r="AB200" s="172"/>
      <c r="AC200" s="172"/>
    </row>
    <row r="201" spans="1:59" s="91" customFormat="1" x14ac:dyDescent="0.2">
      <c r="A201" s="224"/>
      <c r="B201" s="8"/>
      <c r="C201" s="224"/>
      <c r="D201" s="224"/>
      <c r="E201" s="3"/>
      <c r="F201" s="88"/>
      <c r="G201" s="88"/>
      <c r="H201" s="88"/>
      <c r="I201" s="224"/>
      <c r="J201" s="96"/>
      <c r="K201" s="88"/>
      <c r="L201" s="9"/>
      <c r="M201" s="88"/>
      <c r="N201" s="88"/>
      <c r="O201" s="88"/>
      <c r="Q201" s="172"/>
      <c r="R201" s="172"/>
      <c r="S201" s="172"/>
      <c r="T201" s="172"/>
      <c r="U201" s="172"/>
      <c r="V201" s="172"/>
      <c r="W201" s="172"/>
      <c r="X201" s="172"/>
      <c r="Y201" s="172"/>
      <c r="Z201" s="172"/>
      <c r="AA201" s="172"/>
      <c r="AB201" s="172"/>
      <c r="AC201" s="172"/>
    </row>
    <row r="202" spans="1:59" s="91" customFormat="1" x14ac:dyDescent="0.2">
      <c r="A202" s="224"/>
      <c r="B202" s="8"/>
      <c r="C202" s="224"/>
      <c r="D202" s="224"/>
      <c r="E202" s="3"/>
      <c r="F202" s="88"/>
      <c r="G202" s="88"/>
      <c r="H202" s="88"/>
      <c r="I202" s="224"/>
      <c r="J202" s="96"/>
      <c r="K202" s="88"/>
      <c r="L202" s="9"/>
      <c r="M202" s="88"/>
      <c r="N202" s="88"/>
      <c r="O202" s="88"/>
      <c r="Q202" s="172"/>
      <c r="R202" s="172"/>
      <c r="S202" s="172"/>
      <c r="T202" s="172"/>
      <c r="U202" s="172"/>
      <c r="V202" s="172"/>
      <c r="W202" s="172"/>
      <c r="X202" s="172"/>
      <c r="Y202" s="172"/>
      <c r="Z202" s="172"/>
      <c r="AA202" s="172"/>
      <c r="AB202" s="172"/>
      <c r="AC202" s="172"/>
    </row>
    <row r="203" spans="1:59" s="91" customFormat="1" x14ac:dyDescent="0.2">
      <c r="A203" s="224"/>
      <c r="B203" s="8"/>
      <c r="C203" s="224"/>
      <c r="D203" s="224"/>
      <c r="E203" s="3"/>
      <c r="F203" s="88"/>
      <c r="G203" s="88"/>
      <c r="H203" s="88"/>
      <c r="I203" s="224"/>
      <c r="J203" s="96"/>
      <c r="K203" s="88"/>
      <c r="L203" s="9"/>
      <c r="M203" s="88"/>
      <c r="N203" s="88"/>
      <c r="O203" s="88"/>
      <c r="Q203" s="172"/>
      <c r="R203" s="172"/>
      <c r="S203" s="172"/>
      <c r="T203" s="172"/>
      <c r="U203" s="172"/>
      <c r="V203" s="172"/>
      <c r="W203" s="172"/>
      <c r="X203" s="172"/>
      <c r="Y203" s="172"/>
      <c r="Z203" s="172"/>
      <c r="AA203" s="172"/>
      <c r="AB203" s="172"/>
      <c r="AC203" s="172"/>
    </row>
    <row r="204" spans="1:59" s="91" customFormat="1" x14ac:dyDescent="0.2">
      <c r="A204" s="224"/>
      <c r="B204" s="8"/>
      <c r="C204" s="224"/>
      <c r="D204" s="224"/>
      <c r="E204" s="3"/>
      <c r="F204" s="88"/>
      <c r="G204" s="88"/>
      <c r="H204" s="88"/>
      <c r="I204" s="224"/>
      <c r="J204" s="96"/>
      <c r="K204" s="1"/>
      <c r="L204" s="9"/>
      <c r="M204" s="88"/>
      <c r="N204" s="88"/>
      <c r="O204" s="88"/>
      <c r="Q204" s="172"/>
      <c r="R204" s="172"/>
      <c r="S204" s="172"/>
      <c r="T204" s="172"/>
      <c r="U204" s="172"/>
      <c r="V204" s="172"/>
      <c r="W204" s="172"/>
      <c r="X204" s="172"/>
      <c r="Y204" s="172"/>
      <c r="Z204" s="172"/>
      <c r="AA204" s="172"/>
      <c r="AB204" s="172"/>
      <c r="AC204" s="172"/>
    </row>
    <row r="205" spans="1:59" s="91" customFormat="1" x14ac:dyDescent="0.2">
      <c r="A205" s="224"/>
      <c r="B205" s="8"/>
      <c r="C205" s="224"/>
      <c r="D205" s="224"/>
      <c r="E205" s="3"/>
      <c r="F205" s="88"/>
      <c r="G205" s="88"/>
      <c r="H205" s="88"/>
      <c r="I205" s="224"/>
      <c r="J205" s="96"/>
      <c r="K205" s="1"/>
      <c r="L205" s="9"/>
      <c r="M205" s="88"/>
      <c r="N205" s="88"/>
      <c r="O205" s="88"/>
      <c r="Q205" s="172"/>
      <c r="R205" s="172"/>
      <c r="S205" s="172"/>
      <c r="T205" s="172"/>
      <c r="U205" s="172"/>
      <c r="V205" s="172"/>
      <c r="W205" s="172"/>
      <c r="X205" s="172"/>
      <c r="Y205" s="172"/>
      <c r="Z205" s="172"/>
      <c r="AA205" s="172"/>
      <c r="AB205" s="172"/>
      <c r="AC205" s="172"/>
    </row>
    <row r="206" spans="1:59" s="91" customFormat="1" x14ac:dyDescent="0.2">
      <c r="A206" s="224"/>
      <c r="B206" s="8"/>
      <c r="C206" s="224"/>
      <c r="D206" s="224"/>
      <c r="E206" s="3"/>
      <c r="F206" s="88"/>
      <c r="G206" s="88"/>
      <c r="H206" s="88"/>
      <c r="I206" s="224"/>
      <c r="J206" s="73"/>
      <c r="K206" s="1"/>
      <c r="L206" s="9"/>
      <c r="M206" s="88"/>
      <c r="N206" s="88"/>
      <c r="O206" s="88"/>
      <c r="Q206" s="172"/>
      <c r="R206" s="172"/>
      <c r="S206" s="172"/>
      <c r="T206" s="172"/>
      <c r="U206" s="172"/>
      <c r="V206" s="172"/>
      <c r="W206" s="172"/>
      <c r="X206" s="172"/>
      <c r="Y206" s="172"/>
      <c r="Z206" s="172"/>
      <c r="AA206" s="172"/>
      <c r="AB206" s="172"/>
      <c r="AC206" s="172"/>
    </row>
    <row r="207" spans="1:59" s="91" customFormat="1" x14ac:dyDescent="0.2">
      <c r="A207" s="224"/>
      <c r="B207" s="8"/>
      <c r="C207" s="224"/>
      <c r="D207" s="224"/>
      <c r="E207" s="3"/>
      <c r="F207" s="88"/>
      <c r="G207" s="88"/>
      <c r="H207" s="88"/>
      <c r="I207" s="224"/>
      <c r="J207" s="73"/>
      <c r="K207" s="1"/>
      <c r="L207" s="9"/>
      <c r="M207" s="88"/>
      <c r="N207" s="88"/>
      <c r="O207" s="88"/>
      <c r="Q207" s="172"/>
      <c r="R207" s="172"/>
      <c r="S207" s="172"/>
      <c r="T207" s="172"/>
      <c r="U207" s="172"/>
      <c r="V207" s="172"/>
      <c r="W207" s="172"/>
      <c r="X207" s="172"/>
      <c r="Y207" s="172"/>
      <c r="Z207" s="172"/>
      <c r="AA207" s="172"/>
      <c r="AB207" s="172"/>
      <c r="AC207" s="172"/>
    </row>
    <row r="208" spans="1:59" s="91" customFormat="1" x14ac:dyDescent="0.2">
      <c r="A208" s="224"/>
      <c r="B208" s="8"/>
      <c r="C208" s="224"/>
      <c r="D208" s="224"/>
      <c r="E208" s="3"/>
      <c r="F208" s="88"/>
      <c r="G208" s="88"/>
      <c r="H208" s="88"/>
      <c r="I208" s="224"/>
      <c r="J208" s="73"/>
      <c r="K208" s="1"/>
      <c r="L208" s="9"/>
      <c r="M208" s="88"/>
      <c r="N208" s="88"/>
      <c r="O208" s="88"/>
      <c r="Q208" s="172"/>
      <c r="R208" s="172"/>
      <c r="S208" s="172"/>
      <c r="T208" s="172"/>
      <c r="U208" s="172"/>
      <c r="V208" s="172"/>
      <c r="W208" s="172"/>
      <c r="X208" s="172"/>
      <c r="Y208" s="172"/>
      <c r="Z208" s="172"/>
      <c r="AA208" s="172"/>
      <c r="AB208" s="172"/>
      <c r="AC208" s="172"/>
    </row>
    <row r="209" spans="1:58" s="91" customFormat="1" x14ac:dyDescent="0.2">
      <c r="A209" s="224"/>
      <c r="B209" s="8"/>
      <c r="C209" s="224"/>
      <c r="D209" s="224"/>
      <c r="E209" s="3"/>
      <c r="F209" s="88"/>
      <c r="G209" s="88"/>
      <c r="H209" s="88"/>
      <c r="I209" s="224"/>
      <c r="J209" s="73"/>
      <c r="K209" s="1"/>
      <c r="L209" s="9"/>
      <c r="M209" s="88"/>
      <c r="N209" s="88"/>
      <c r="O209" s="88"/>
      <c r="Q209" s="172"/>
      <c r="R209" s="172"/>
      <c r="S209" s="172"/>
      <c r="T209" s="172"/>
      <c r="U209" s="172"/>
      <c r="V209" s="172"/>
      <c r="W209" s="172"/>
      <c r="X209" s="172"/>
      <c r="Y209" s="172"/>
      <c r="Z209" s="172"/>
      <c r="AA209" s="172"/>
      <c r="AB209" s="172"/>
      <c r="AC209" s="172"/>
    </row>
    <row r="210" spans="1:58" s="74" customFormat="1" x14ac:dyDescent="0.2">
      <c r="A210" s="224"/>
      <c r="B210" s="224"/>
      <c r="C210" s="224"/>
      <c r="D210" s="224"/>
      <c r="E210" s="3"/>
      <c r="F210" s="1"/>
      <c r="G210" s="1"/>
      <c r="H210" s="1"/>
      <c r="I210" s="224"/>
      <c r="J210" s="73"/>
      <c r="K210" s="1"/>
      <c r="L210" s="2"/>
      <c r="M210" s="224"/>
      <c r="N210" s="224"/>
      <c r="O210" s="224"/>
      <c r="Q210" s="173"/>
      <c r="R210" s="173"/>
      <c r="S210" s="173"/>
      <c r="T210" s="173"/>
      <c r="U210" s="173"/>
      <c r="V210" s="172"/>
      <c r="W210" s="172"/>
      <c r="X210" s="173"/>
      <c r="Y210" s="173"/>
      <c r="Z210" s="172"/>
      <c r="AA210" s="172"/>
      <c r="AB210" s="172"/>
      <c r="AC210" s="172"/>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row>
    <row r="211" spans="1:58" s="74" customFormat="1" x14ac:dyDescent="0.2">
      <c r="A211" s="224"/>
      <c r="B211" s="224"/>
      <c r="C211" s="224"/>
      <c r="D211" s="224"/>
      <c r="E211" s="3"/>
      <c r="F211" s="1"/>
      <c r="G211" s="1"/>
      <c r="H211" s="1"/>
      <c r="I211" s="224"/>
      <c r="J211" s="73"/>
      <c r="K211" s="1"/>
      <c r="L211" s="2"/>
      <c r="M211" s="224"/>
      <c r="N211" s="224"/>
      <c r="O211" s="224"/>
      <c r="P211" s="4"/>
      <c r="Q211" s="173"/>
      <c r="R211" s="173"/>
      <c r="S211" s="173"/>
      <c r="T211" s="173"/>
      <c r="U211" s="173"/>
      <c r="V211" s="172"/>
      <c r="W211" s="172"/>
      <c r="X211" s="173"/>
      <c r="Y211" s="173"/>
      <c r="Z211" s="172"/>
      <c r="AA211" s="172"/>
      <c r="AB211" s="172"/>
      <c r="AC211" s="172"/>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row>
    <row r="212" spans="1:58" s="74" customFormat="1" x14ac:dyDescent="0.2">
      <c r="A212" s="224"/>
      <c r="B212" s="224"/>
      <c r="C212" s="224"/>
      <c r="D212" s="224"/>
      <c r="E212" s="3"/>
      <c r="F212" s="1"/>
      <c r="G212" s="1"/>
      <c r="H212" s="1"/>
      <c r="I212" s="224"/>
      <c r="J212" s="73"/>
      <c r="K212" s="1"/>
      <c r="L212" s="2"/>
      <c r="M212" s="224"/>
      <c r="N212" s="224"/>
      <c r="O212" s="224"/>
      <c r="P212" s="4"/>
      <c r="Q212" s="173"/>
      <c r="R212" s="173"/>
      <c r="S212" s="173"/>
      <c r="T212" s="173"/>
      <c r="U212" s="173"/>
      <c r="V212" s="172"/>
      <c r="W212" s="172"/>
      <c r="X212" s="173"/>
      <c r="Y212" s="173"/>
      <c r="Z212" s="172"/>
      <c r="AA212" s="172"/>
      <c r="AB212" s="172"/>
      <c r="AC212" s="172"/>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row>
    <row r="213" spans="1:58" s="74" customFormat="1" x14ac:dyDescent="0.2">
      <c r="A213" s="224"/>
      <c r="B213" s="224"/>
      <c r="C213" s="224"/>
      <c r="D213" s="224"/>
      <c r="E213" s="3"/>
      <c r="F213" s="1"/>
      <c r="G213" s="1"/>
      <c r="H213" s="1"/>
      <c r="I213" s="224"/>
      <c r="J213" s="73"/>
      <c r="K213" s="1"/>
      <c r="L213" s="2"/>
      <c r="M213" s="224"/>
      <c r="N213" s="224"/>
      <c r="O213" s="224"/>
      <c r="P213" s="4"/>
      <c r="Q213" s="173"/>
      <c r="R213" s="173"/>
      <c r="S213" s="173"/>
      <c r="T213" s="173"/>
      <c r="U213" s="173"/>
      <c r="V213" s="172"/>
      <c r="W213" s="172"/>
      <c r="X213" s="173"/>
      <c r="Y213" s="173"/>
      <c r="Z213" s="172"/>
      <c r="AA213" s="172"/>
      <c r="AB213" s="172"/>
      <c r="AC213" s="172"/>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row>
    <row r="214" spans="1:58" s="74" customFormat="1" x14ac:dyDescent="0.2">
      <c r="A214" s="224"/>
      <c r="B214" s="224"/>
      <c r="C214" s="224"/>
      <c r="D214" s="224"/>
      <c r="E214" s="3"/>
      <c r="F214" s="1"/>
      <c r="G214" s="1"/>
      <c r="H214" s="1"/>
      <c r="I214" s="224"/>
      <c r="J214" s="73"/>
      <c r="K214" s="1"/>
      <c r="L214" s="1"/>
      <c r="M214" s="1"/>
      <c r="N214" s="1"/>
      <c r="O214" s="3"/>
      <c r="P214" s="224"/>
      <c r="Q214" s="173"/>
      <c r="R214" s="173"/>
      <c r="S214" s="173"/>
      <c r="T214" s="173"/>
      <c r="U214" s="173"/>
      <c r="V214" s="172"/>
      <c r="W214" s="172"/>
      <c r="X214" s="173"/>
      <c r="Y214" s="173"/>
      <c r="Z214" s="172"/>
      <c r="AA214" s="172"/>
      <c r="AB214" s="172"/>
      <c r="AC214" s="172"/>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row>
    <row r="215" spans="1:58" s="74" customFormat="1" x14ac:dyDescent="0.2">
      <c r="A215" s="224"/>
      <c r="B215" s="224"/>
      <c r="C215" s="224"/>
      <c r="D215" s="224"/>
      <c r="E215" s="3"/>
      <c r="F215" s="1"/>
      <c r="G215" s="1"/>
      <c r="H215" s="1"/>
      <c r="I215" s="224"/>
      <c r="J215" s="73"/>
      <c r="K215" s="1"/>
      <c r="L215" s="1"/>
      <c r="M215" s="1"/>
      <c r="N215" s="1"/>
      <c r="O215" s="3"/>
      <c r="P215" s="224"/>
      <c r="Q215" s="153"/>
      <c r="R215" s="153"/>
      <c r="S215" s="153"/>
      <c r="T215" s="153"/>
      <c r="U215" s="153"/>
      <c r="V215" s="172"/>
      <c r="W215" s="172"/>
      <c r="X215" s="153"/>
      <c r="Y215" s="153"/>
      <c r="Z215" s="172"/>
      <c r="AA215" s="172"/>
      <c r="AB215" s="172"/>
      <c r="AC215" s="172"/>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row>
    <row r="216" spans="1:58" s="74" customFormat="1" x14ac:dyDescent="0.2">
      <c r="A216" s="224"/>
      <c r="B216" s="224"/>
      <c r="C216" s="224"/>
      <c r="D216" s="224"/>
      <c r="E216" s="3"/>
      <c r="F216" s="1"/>
      <c r="G216" s="1"/>
      <c r="H216" s="1"/>
      <c r="I216" s="224"/>
      <c r="J216" s="73"/>
      <c r="K216" s="1"/>
      <c r="L216" s="1"/>
      <c r="M216" s="1"/>
      <c r="N216" s="1"/>
      <c r="O216" s="3"/>
      <c r="P216" s="224"/>
      <c r="Q216" s="153"/>
      <c r="R216" s="153"/>
      <c r="S216" s="153"/>
      <c r="T216" s="153"/>
      <c r="U216" s="153"/>
      <c r="V216" s="172"/>
      <c r="W216" s="172"/>
      <c r="X216" s="153"/>
      <c r="Y216" s="153"/>
      <c r="Z216" s="172"/>
      <c r="AA216" s="172"/>
      <c r="AB216" s="172"/>
      <c r="AC216" s="172"/>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row>
    <row r="217" spans="1:58" s="74" customFormat="1" x14ac:dyDescent="0.2">
      <c r="A217" s="224"/>
      <c r="B217" s="224"/>
      <c r="C217" s="224"/>
      <c r="D217" s="224"/>
      <c r="E217" s="3"/>
      <c r="F217" s="1"/>
      <c r="G217" s="1"/>
      <c r="H217" s="1"/>
      <c r="I217" s="224"/>
      <c r="J217" s="73"/>
      <c r="K217" s="1"/>
      <c r="L217" s="1"/>
      <c r="M217" s="1"/>
      <c r="N217" s="1"/>
      <c r="O217" s="3"/>
      <c r="P217" s="224"/>
      <c r="Q217" s="153"/>
      <c r="R217" s="153"/>
      <c r="S217" s="153"/>
      <c r="T217" s="153"/>
      <c r="U217" s="153"/>
      <c r="V217" s="172"/>
      <c r="W217" s="172"/>
      <c r="X217" s="153"/>
      <c r="Y217" s="153"/>
      <c r="Z217" s="172"/>
      <c r="AA217" s="172"/>
      <c r="AB217" s="172"/>
      <c r="AC217" s="172"/>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row>
    <row r="218" spans="1:58" s="74" customFormat="1" x14ac:dyDescent="0.2">
      <c r="A218" s="224"/>
      <c r="B218" s="224"/>
      <c r="C218" s="224"/>
      <c r="D218" s="224"/>
      <c r="E218" s="3"/>
      <c r="F218" s="1"/>
      <c r="G218" s="1"/>
      <c r="H218" s="1"/>
      <c r="I218" s="224"/>
      <c r="J218" s="73"/>
      <c r="K218" s="1"/>
      <c r="L218" s="1"/>
      <c r="M218" s="1"/>
      <c r="N218" s="1"/>
      <c r="O218" s="3"/>
      <c r="P218" s="224"/>
      <c r="Q218" s="153"/>
      <c r="R218" s="153"/>
      <c r="S218" s="153"/>
      <c r="T218" s="153"/>
      <c r="U218" s="153"/>
      <c r="V218" s="172"/>
      <c r="W218" s="172"/>
      <c r="X218" s="153"/>
      <c r="Y218" s="153"/>
      <c r="Z218" s="172"/>
      <c r="AA218" s="172"/>
      <c r="AB218" s="172"/>
      <c r="AC218" s="172"/>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row>
    <row r="219" spans="1:58" x14ac:dyDescent="0.2">
      <c r="Z219" s="172"/>
      <c r="AA219" s="172"/>
    </row>
  </sheetData>
  <sheetProtection algorithmName="SHA-512" hashValue="+tJDdyG00GndzMXsvn62tnpzuKe/UfUePkUjGqLEb04MVFp6jcR4Jz21bD0wsjj6CsMHqV+aSmGayULTOwp4jw==" saltValue="1uza+ymJHneVhDLzr7jx2w==" spinCount="100000" sheet="1" objects="1" selectLockedCells="1"/>
  <mergeCells count="2">
    <mergeCell ref="A1:D1"/>
    <mergeCell ref="A42:C42"/>
  </mergeCells>
  <dataValidations count="10">
    <dataValidation type="list" allowBlank="1" showInputMessage="1" showErrorMessage="1" sqref="M30">
      <formula1>$A$93:$A$97</formula1>
    </dataValidation>
    <dataValidation type="list" allowBlank="1" showInputMessage="1" showErrorMessage="1" sqref="M34">
      <formula1>$A$107:$A$113</formula1>
    </dataValidation>
    <dataValidation type="list" allowBlank="1" showInputMessage="1" showErrorMessage="1" sqref="M32">
      <formula1>$A$100:$A$104</formula1>
    </dataValidation>
    <dataValidation type="list" allowBlank="1" showInputMessage="1" showErrorMessage="1" sqref="M19:M20">
      <formula1>$A$58:$A$66</formula1>
    </dataValidation>
    <dataValidation type="list" allowBlank="1" showInputMessage="1" showErrorMessage="1" sqref="M27:M28">
      <formula1>$A$87:$A$90</formula1>
    </dataValidation>
    <dataValidation type="list" allowBlank="1" showInputMessage="1" showErrorMessage="1" sqref="M24:M25">
      <formula1>$A$79:$A$84</formula1>
    </dataValidation>
    <dataValidation type="list" allowBlank="1" showInputMessage="1" showErrorMessage="1" sqref="M35 M23 M29 M31 M26">
      <formula1>$D$57:$D$66</formula1>
    </dataValidation>
    <dataValidation type="list" allowBlank="1" showInputMessage="1" showErrorMessage="1" sqref="M21:M22">
      <formula1>$A$69:$A$76</formula1>
    </dataValidation>
    <dataValidation type="list" allowBlank="1" showInputMessage="1" showErrorMessage="1" sqref="M17">
      <formula1>$A$44:$A$55</formula1>
    </dataValidation>
    <dataValidation type="list" allowBlank="1" showInputMessage="1" showErrorMessage="1" sqref="M106 M57:M58 O15:O37 M78 M68">
      <formula1>#REF!</formula1>
    </dataValidation>
  </dataValidations>
  <printOptions gridLines="1"/>
  <pageMargins left="0.7" right="0.7" top="0.75" bottom="0.75" header="0.3" footer="0.3"/>
  <pageSetup paperSize="3" scale="69" orientation="landscape" r:id="rId1"/>
  <headerFooter alignWithMargins="0">
    <oddFooter>&amp;F</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56"/>
  <sheetViews>
    <sheetView zoomScale="90" zoomScaleNormal="90" zoomScaleSheetLayoutView="124" workbookViewId="0">
      <selection activeCell="K10" sqref="K10"/>
    </sheetView>
  </sheetViews>
  <sheetFormatPr defaultColWidth="9.140625" defaultRowHeight="12.75" x14ac:dyDescent="0.2"/>
  <cols>
    <col min="1" max="1" width="3.5703125" style="224" customWidth="1"/>
    <col min="2" max="2" width="2.85546875" style="224" customWidth="1"/>
    <col min="3" max="3" width="14.140625" style="224" customWidth="1"/>
    <col min="4" max="4" width="23.5703125" style="291" customWidth="1"/>
    <col min="5" max="5" width="14.42578125" style="224" customWidth="1"/>
    <col min="6" max="6" width="7.85546875" style="224" customWidth="1"/>
    <col min="7" max="7" width="3.7109375" style="291" customWidth="1"/>
    <col min="8" max="8" width="11.42578125" style="224" customWidth="1"/>
    <col min="9" max="9" width="5.85546875" style="224" customWidth="1"/>
    <col min="10" max="10" width="4" style="224" customWidth="1"/>
    <col min="11" max="11" width="79" style="224" customWidth="1"/>
    <col min="12" max="12" width="10.42578125" style="224" customWidth="1"/>
    <col min="13" max="15" width="9.140625" style="224"/>
    <col min="16" max="16" width="9.140625" style="292"/>
    <col min="17" max="16384" width="9.140625" style="224"/>
  </cols>
  <sheetData>
    <row r="1" spans="1:17" s="240" customFormat="1" ht="17.25" x14ac:dyDescent="0.3">
      <c r="B1" s="320" t="s">
        <v>49</v>
      </c>
      <c r="C1" s="320"/>
      <c r="D1" s="320"/>
      <c r="E1" s="320"/>
      <c r="F1" s="320"/>
      <c r="G1" s="320"/>
      <c r="H1" s="320"/>
      <c r="I1" s="320"/>
      <c r="K1" s="241">
        <f>'Project Info &amp; WQv Calculation'!K1</f>
        <v>0</v>
      </c>
      <c r="O1" s="242"/>
      <c r="P1" s="243"/>
    </row>
    <row r="2" spans="1:17" s="244" customFormat="1" ht="13.5" customHeight="1" x14ac:dyDescent="0.2">
      <c r="G2" s="245"/>
      <c r="I2" s="245" t="str">
        <f>'Project Info &amp; WQv Calculation'!I2</f>
        <v>v2018-06-11</v>
      </c>
      <c r="O2" s="246"/>
      <c r="P2" s="247"/>
    </row>
    <row r="3" spans="1:17" s="244" customFormat="1" ht="13.5" customHeight="1" x14ac:dyDescent="0.2">
      <c r="B3" s="248" t="s">
        <v>68</v>
      </c>
      <c r="C3" s="249"/>
      <c r="D3" s="250" t="s">
        <v>97</v>
      </c>
      <c r="E3" s="251" t="str">
        <f>IF('Area A'!$B$3="","",'Area A'!$B$3)</f>
        <v/>
      </c>
      <c r="F3" s="252"/>
      <c r="G3" s="252"/>
      <c r="H3" s="252"/>
      <c r="I3" s="253"/>
      <c r="J3" s="254"/>
      <c r="O3" s="246"/>
      <c r="P3" s="247"/>
    </row>
    <row r="4" spans="1:17" s="264" customFormat="1" ht="13.5" customHeight="1" x14ac:dyDescent="0.2">
      <c r="A4" s="255"/>
      <c r="B4" s="256"/>
      <c r="C4" s="257"/>
      <c r="D4" s="258" t="s">
        <v>80</v>
      </c>
      <c r="E4" s="259">
        <f>IF('Area A'!$B$4="",0,'Area A'!$B$4)</f>
        <v>0</v>
      </c>
      <c r="F4" s="260" t="s">
        <v>38</v>
      </c>
      <c r="G4" s="257" t="s">
        <v>39</v>
      </c>
      <c r="H4" s="261">
        <f>IF(E4="","",E4*43560)</f>
        <v>0</v>
      </c>
      <c r="I4" s="262" t="s">
        <v>51</v>
      </c>
      <c r="J4" s="263"/>
      <c r="K4" s="263"/>
      <c r="L4" s="263"/>
      <c r="M4" s="263"/>
      <c r="N4" s="263"/>
      <c r="O4" s="263"/>
      <c r="P4" s="247"/>
      <c r="Q4" s="245"/>
    </row>
    <row r="5" spans="1:17" s="264" customFormat="1" ht="13.5" customHeight="1" x14ac:dyDescent="0.2">
      <c r="A5" s="255"/>
      <c r="B5" s="256"/>
      <c r="C5" s="257"/>
      <c r="D5" s="258" t="s">
        <v>81</v>
      </c>
      <c r="E5" s="259">
        <f>IF('Area A'!$B$5="",0,'Area A'!$B$5)</f>
        <v>0</v>
      </c>
      <c r="F5" s="260" t="s">
        <v>38</v>
      </c>
      <c r="G5" s="257" t="s">
        <v>39</v>
      </c>
      <c r="H5" s="261">
        <f>IF(E5="","",E5*43560)</f>
        <v>0</v>
      </c>
      <c r="I5" s="262" t="s">
        <v>51</v>
      </c>
      <c r="J5" s="263"/>
      <c r="K5" s="263"/>
      <c r="L5" s="263"/>
      <c r="M5" s="263"/>
      <c r="N5" s="263"/>
      <c r="O5" s="263"/>
      <c r="P5" s="247"/>
      <c r="Q5" s="245"/>
    </row>
    <row r="6" spans="1:17" s="264" customFormat="1" ht="13.5" customHeight="1" x14ac:dyDescent="0.2">
      <c r="A6" s="255"/>
      <c r="B6" s="256"/>
      <c r="C6" s="257"/>
      <c r="D6" s="258" t="s">
        <v>82</v>
      </c>
      <c r="E6" s="259" t="str">
        <f>IF('Area A'!$B$7="","",'Area A'!$B$7)</f>
        <v/>
      </c>
      <c r="F6" s="87"/>
      <c r="G6" s="265" t="s">
        <v>39</v>
      </c>
      <c r="H6" s="266" t="str">
        <f>IF(E6="","",E6*100)</f>
        <v/>
      </c>
      <c r="I6" s="262" t="s">
        <v>42</v>
      </c>
      <c r="J6" s="263"/>
      <c r="K6" s="263"/>
      <c r="L6" s="263"/>
      <c r="M6" s="263"/>
      <c r="N6" s="263"/>
      <c r="O6" s="263"/>
      <c r="P6" s="247"/>
    </row>
    <row r="7" spans="1:17" s="264" customFormat="1" ht="13.5" customHeight="1" x14ac:dyDescent="0.2">
      <c r="A7" s="255"/>
      <c r="B7" s="256"/>
      <c r="C7" s="257"/>
      <c r="D7" s="258" t="s">
        <v>83</v>
      </c>
      <c r="E7" s="259" t="str">
        <f>IF('Area A'!$B$8="","",'Area A'!$B$8)</f>
        <v/>
      </c>
      <c r="F7" s="260"/>
      <c r="G7" s="258"/>
      <c r="H7" s="260"/>
      <c r="I7" s="262"/>
      <c r="J7" s="263"/>
      <c r="K7" s="263"/>
      <c r="L7" s="263"/>
      <c r="M7" s="263"/>
      <c r="N7" s="263"/>
      <c r="O7" s="263"/>
      <c r="P7" s="247"/>
    </row>
    <row r="8" spans="1:17" s="264" customFormat="1" ht="13.5" customHeight="1" x14ac:dyDescent="0.2">
      <c r="A8" s="255"/>
      <c r="B8" s="256"/>
      <c r="C8" s="257"/>
      <c r="D8" s="258" t="s">
        <v>84</v>
      </c>
      <c r="E8" s="267" t="str">
        <f>IF('Area A'!$B$9="","",'Area A'!$B$9)</f>
        <v/>
      </c>
      <c r="F8" s="260" t="s">
        <v>52</v>
      </c>
      <c r="G8" s="258"/>
      <c r="H8" s="260"/>
      <c r="I8" s="262"/>
      <c r="J8" s="263"/>
      <c r="K8" s="263"/>
      <c r="L8" s="263"/>
      <c r="M8" s="263"/>
      <c r="N8" s="263"/>
      <c r="O8" s="263"/>
      <c r="P8" s="247"/>
    </row>
    <row r="9" spans="1:17" s="264" customFormat="1" ht="13.5" customHeight="1" x14ac:dyDescent="0.2">
      <c r="A9" s="255"/>
      <c r="B9" s="256"/>
      <c r="C9" s="257"/>
      <c r="D9" s="258" t="s">
        <v>98</v>
      </c>
      <c r="E9" s="268">
        <f>IF('Area A'!$K$38="","",'Area A'!$K$38)</f>
        <v>0</v>
      </c>
      <c r="F9" s="260" t="s">
        <v>52</v>
      </c>
      <c r="G9" s="258"/>
      <c r="H9" s="260"/>
      <c r="I9" s="262"/>
      <c r="J9" s="263"/>
      <c r="K9" s="263"/>
      <c r="L9" s="263"/>
      <c r="M9" s="263"/>
      <c r="N9" s="263"/>
      <c r="O9" s="263"/>
      <c r="P9" s="247"/>
    </row>
    <row r="10" spans="1:17" s="264" customFormat="1" ht="13.5" customHeight="1" x14ac:dyDescent="0.2">
      <c r="A10" s="255"/>
      <c r="B10" s="269"/>
      <c r="C10" s="270"/>
      <c r="D10" s="271" t="s">
        <v>99</v>
      </c>
      <c r="E10" s="268" t="str">
        <f>IF(E8="","",E8-E9)</f>
        <v/>
      </c>
      <c r="F10" s="272" t="s">
        <v>52</v>
      </c>
      <c r="G10" s="271"/>
      <c r="H10" s="272"/>
      <c r="I10" s="273"/>
      <c r="J10" s="263"/>
      <c r="K10" s="263"/>
      <c r="L10" s="263"/>
      <c r="M10" s="263"/>
      <c r="N10" s="263"/>
      <c r="O10" s="263"/>
      <c r="P10" s="247"/>
    </row>
    <row r="11" spans="1:17" s="244" customFormat="1" ht="13.5" customHeight="1" x14ac:dyDescent="0.2">
      <c r="G11" s="245"/>
      <c r="O11" s="246"/>
      <c r="P11" s="247"/>
    </row>
    <row r="12" spans="1:17" s="244" customFormat="1" ht="13.5" customHeight="1" x14ac:dyDescent="0.2">
      <c r="B12" s="248" t="s">
        <v>69</v>
      </c>
      <c r="C12" s="249"/>
      <c r="D12" s="250" t="s">
        <v>97</v>
      </c>
      <c r="E12" s="251" t="str">
        <f>IF('Area B'!$B$3="","",'Area B'!$B$3)</f>
        <v/>
      </c>
      <c r="F12" s="252"/>
      <c r="G12" s="252"/>
      <c r="H12" s="252"/>
      <c r="I12" s="253"/>
      <c r="J12" s="254"/>
      <c r="O12" s="246"/>
      <c r="P12" s="247"/>
    </row>
    <row r="13" spans="1:17" s="264" customFormat="1" ht="13.5" customHeight="1" x14ac:dyDescent="0.2">
      <c r="A13" s="255"/>
      <c r="B13" s="256"/>
      <c r="C13" s="257"/>
      <c r="D13" s="258" t="s">
        <v>100</v>
      </c>
      <c r="E13" s="259">
        <f>IF('Area B'!$B$4="",0,'Area B'!$B$4)</f>
        <v>0</v>
      </c>
      <c r="F13" s="260" t="s">
        <v>38</v>
      </c>
      <c r="G13" s="257" t="s">
        <v>39</v>
      </c>
      <c r="H13" s="261">
        <f>IF(E13="","",E13*43560)</f>
        <v>0</v>
      </c>
      <c r="I13" s="262" t="s">
        <v>51</v>
      </c>
      <c r="J13" s="263"/>
      <c r="K13" s="263"/>
      <c r="L13" s="263"/>
      <c r="M13" s="263"/>
      <c r="N13" s="263"/>
      <c r="O13" s="263"/>
      <c r="P13" s="247"/>
      <c r="Q13" s="245"/>
    </row>
    <row r="14" spans="1:17" s="264" customFormat="1" ht="13.5" customHeight="1" x14ac:dyDescent="0.2">
      <c r="A14" s="255"/>
      <c r="B14" s="256"/>
      <c r="C14" s="257"/>
      <c r="D14" s="258" t="s">
        <v>101</v>
      </c>
      <c r="E14" s="259">
        <f>IF('Area B'!$B$5="",0,'Area B'!$B$5)</f>
        <v>0</v>
      </c>
      <c r="F14" s="260" t="s">
        <v>38</v>
      </c>
      <c r="G14" s="257" t="s">
        <v>39</v>
      </c>
      <c r="H14" s="261">
        <f>IF(E14="","",E14*43560)</f>
        <v>0</v>
      </c>
      <c r="I14" s="262" t="s">
        <v>51</v>
      </c>
      <c r="J14" s="263"/>
      <c r="K14" s="263"/>
      <c r="L14" s="263"/>
      <c r="M14" s="263"/>
      <c r="N14" s="263"/>
      <c r="O14" s="263"/>
      <c r="P14" s="247"/>
      <c r="Q14" s="245"/>
    </row>
    <row r="15" spans="1:17" s="264" customFormat="1" ht="13.5" customHeight="1" x14ac:dyDescent="0.2">
      <c r="A15" s="255"/>
      <c r="B15" s="256"/>
      <c r="C15" s="257"/>
      <c r="D15" s="258" t="s">
        <v>102</v>
      </c>
      <c r="E15" s="259" t="str">
        <f>IF('Area B'!$B$7="","",'Area B'!$B$7)</f>
        <v/>
      </c>
      <c r="F15" s="87"/>
      <c r="G15" s="265" t="s">
        <v>39</v>
      </c>
      <c r="H15" s="266" t="str">
        <f>IF(E15="","",E15*100)</f>
        <v/>
      </c>
      <c r="I15" s="262" t="s">
        <v>42</v>
      </c>
      <c r="J15" s="263"/>
      <c r="K15" s="263"/>
      <c r="L15" s="263"/>
      <c r="M15" s="263"/>
      <c r="N15" s="263"/>
      <c r="O15" s="263"/>
      <c r="P15" s="247"/>
    </row>
    <row r="16" spans="1:17" s="264" customFormat="1" ht="13.5" customHeight="1" x14ac:dyDescent="0.2">
      <c r="A16" s="255"/>
      <c r="B16" s="256"/>
      <c r="C16" s="257"/>
      <c r="D16" s="258" t="s">
        <v>103</v>
      </c>
      <c r="E16" s="259" t="str">
        <f>IF('Area B'!$B$8="","",'Area B'!$B$8)</f>
        <v/>
      </c>
      <c r="F16" s="260"/>
      <c r="G16" s="258"/>
      <c r="H16" s="260"/>
      <c r="I16" s="262"/>
      <c r="J16" s="263"/>
      <c r="K16" s="263"/>
      <c r="L16" s="263"/>
      <c r="M16" s="263"/>
      <c r="N16" s="263"/>
      <c r="O16" s="263"/>
      <c r="P16" s="247"/>
    </row>
    <row r="17" spans="1:17" s="264" customFormat="1" ht="13.5" customHeight="1" x14ac:dyDescent="0.2">
      <c r="A17" s="255"/>
      <c r="B17" s="256"/>
      <c r="C17" s="257"/>
      <c r="D17" s="258" t="s">
        <v>104</v>
      </c>
      <c r="E17" s="267" t="str">
        <f>IF('Area B'!$B$9="","",'Area B'!$B$9)</f>
        <v/>
      </c>
      <c r="F17" s="260" t="s">
        <v>52</v>
      </c>
      <c r="G17" s="258"/>
      <c r="H17" s="260"/>
      <c r="I17" s="262"/>
      <c r="J17" s="263"/>
      <c r="K17" s="263"/>
      <c r="L17" s="263"/>
      <c r="M17" s="263"/>
      <c r="N17" s="263"/>
      <c r="O17" s="263"/>
      <c r="P17" s="247"/>
    </row>
    <row r="18" spans="1:17" s="264" customFormat="1" ht="13.5" customHeight="1" x14ac:dyDescent="0.2">
      <c r="A18" s="255"/>
      <c r="B18" s="256"/>
      <c r="C18" s="257"/>
      <c r="D18" s="258" t="s">
        <v>105</v>
      </c>
      <c r="E18" s="268">
        <f>IF('Area B'!$K$38="","",'Area B'!$K$38)</f>
        <v>0</v>
      </c>
      <c r="F18" s="260" t="s">
        <v>52</v>
      </c>
      <c r="G18" s="258"/>
      <c r="H18" s="260"/>
      <c r="I18" s="262"/>
      <c r="J18" s="263"/>
      <c r="K18" s="263"/>
      <c r="L18" s="263"/>
      <c r="M18" s="263"/>
      <c r="N18" s="263"/>
      <c r="O18" s="263"/>
      <c r="P18" s="247"/>
    </row>
    <row r="19" spans="1:17" s="264" customFormat="1" ht="13.5" customHeight="1" x14ac:dyDescent="0.2">
      <c r="A19" s="255"/>
      <c r="B19" s="269"/>
      <c r="C19" s="270"/>
      <c r="D19" s="271" t="s">
        <v>106</v>
      </c>
      <c r="E19" s="268" t="str">
        <f>IF(E17="","",E17-E18)</f>
        <v/>
      </c>
      <c r="F19" s="272" t="s">
        <v>52</v>
      </c>
      <c r="G19" s="271"/>
      <c r="H19" s="272"/>
      <c r="I19" s="273"/>
      <c r="J19" s="263"/>
      <c r="K19" s="263"/>
      <c r="L19" s="263"/>
      <c r="M19" s="263"/>
      <c r="N19" s="263"/>
      <c r="O19" s="263"/>
      <c r="P19" s="247"/>
    </row>
    <row r="20" spans="1:17" s="244" customFormat="1" ht="13.5" customHeight="1" x14ac:dyDescent="0.2">
      <c r="G20" s="245"/>
      <c r="O20" s="246"/>
      <c r="P20" s="247"/>
    </row>
    <row r="21" spans="1:17" s="244" customFormat="1" ht="13.5" customHeight="1" x14ac:dyDescent="0.2">
      <c r="B21" s="248" t="s">
        <v>70</v>
      </c>
      <c r="C21" s="249"/>
      <c r="D21" s="250" t="s">
        <v>97</v>
      </c>
      <c r="E21" s="251" t="str">
        <f>IF('Area C'!$B$3="","",'Area C'!$B$3)</f>
        <v/>
      </c>
      <c r="F21" s="252"/>
      <c r="G21" s="252"/>
      <c r="H21" s="252"/>
      <c r="I21" s="253"/>
      <c r="J21" s="254"/>
      <c r="O21" s="246"/>
      <c r="P21" s="247"/>
    </row>
    <row r="22" spans="1:17" s="264" customFormat="1" ht="13.5" customHeight="1" x14ac:dyDescent="0.2">
      <c r="A22" s="255"/>
      <c r="B22" s="256"/>
      <c r="C22" s="257"/>
      <c r="D22" s="258" t="s">
        <v>107</v>
      </c>
      <c r="E22" s="259">
        <f>IF('Area C'!$B$4="",0,'Area C'!$B$4)</f>
        <v>0</v>
      </c>
      <c r="F22" s="260" t="s">
        <v>38</v>
      </c>
      <c r="G22" s="257" t="s">
        <v>39</v>
      </c>
      <c r="H22" s="261">
        <f>IF(E22="","",E22*43560)</f>
        <v>0</v>
      </c>
      <c r="I22" s="262" t="s">
        <v>51</v>
      </c>
      <c r="J22" s="263"/>
      <c r="K22" s="263"/>
      <c r="L22" s="263"/>
      <c r="M22" s="263"/>
      <c r="N22" s="263"/>
      <c r="O22" s="263"/>
      <c r="P22" s="247"/>
      <c r="Q22" s="245"/>
    </row>
    <row r="23" spans="1:17" s="264" customFormat="1" ht="13.5" customHeight="1" x14ac:dyDescent="0.2">
      <c r="A23" s="255"/>
      <c r="B23" s="256"/>
      <c r="C23" s="257"/>
      <c r="D23" s="258" t="s">
        <v>108</v>
      </c>
      <c r="E23" s="259">
        <f>IF('Area C'!$B$5="",0,'Area C'!$B$5)</f>
        <v>0</v>
      </c>
      <c r="F23" s="260" t="s">
        <v>38</v>
      </c>
      <c r="G23" s="257" t="s">
        <v>39</v>
      </c>
      <c r="H23" s="261">
        <f>IF(E23="","",E23*43560)</f>
        <v>0</v>
      </c>
      <c r="I23" s="262" t="s">
        <v>51</v>
      </c>
      <c r="J23" s="263"/>
      <c r="K23" s="263"/>
      <c r="L23" s="263"/>
      <c r="M23" s="263"/>
      <c r="N23" s="263"/>
      <c r="O23" s="263"/>
      <c r="P23" s="247"/>
      <c r="Q23" s="245"/>
    </row>
    <row r="24" spans="1:17" s="264" customFormat="1" ht="13.5" customHeight="1" x14ac:dyDescent="0.2">
      <c r="A24" s="255"/>
      <c r="B24" s="256"/>
      <c r="C24" s="257"/>
      <c r="D24" s="258" t="s">
        <v>109</v>
      </c>
      <c r="E24" s="259" t="str">
        <f>IF('Area C'!$B$7="","",'Area C'!$B$7)</f>
        <v/>
      </c>
      <c r="F24" s="87"/>
      <c r="G24" s="265" t="s">
        <v>39</v>
      </c>
      <c r="H24" s="266" t="str">
        <f>IF(E24="","",E24*100)</f>
        <v/>
      </c>
      <c r="I24" s="262" t="s">
        <v>42</v>
      </c>
      <c r="J24" s="263"/>
      <c r="K24" s="263"/>
      <c r="L24" s="263"/>
      <c r="M24" s="263"/>
      <c r="N24" s="263"/>
      <c r="O24" s="263"/>
      <c r="P24" s="247"/>
    </row>
    <row r="25" spans="1:17" s="264" customFormat="1" ht="13.5" customHeight="1" x14ac:dyDescent="0.2">
      <c r="A25" s="255"/>
      <c r="B25" s="256"/>
      <c r="C25" s="257"/>
      <c r="D25" s="258" t="s">
        <v>110</v>
      </c>
      <c r="E25" s="259" t="str">
        <f>IF('Area C'!$B$8="","",'Area C'!$B$8)</f>
        <v/>
      </c>
      <c r="F25" s="260"/>
      <c r="G25" s="258"/>
      <c r="H25" s="260"/>
      <c r="I25" s="262"/>
      <c r="J25" s="263"/>
      <c r="K25" s="263"/>
      <c r="L25" s="263"/>
      <c r="M25" s="263"/>
      <c r="N25" s="263"/>
      <c r="O25" s="263"/>
      <c r="P25" s="247"/>
    </row>
    <row r="26" spans="1:17" s="264" customFormat="1" ht="13.5" customHeight="1" x14ac:dyDescent="0.2">
      <c r="A26" s="255"/>
      <c r="B26" s="256"/>
      <c r="C26" s="257"/>
      <c r="D26" s="258" t="s">
        <v>111</v>
      </c>
      <c r="E26" s="267" t="str">
        <f>IF('Area C'!$B$9="","",'Area C'!$B$9)</f>
        <v/>
      </c>
      <c r="F26" s="260" t="s">
        <v>52</v>
      </c>
      <c r="G26" s="258"/>
      <c r="H26" s="260"/>
      <c r="I26" s="262"/>
      <c r="J26" s="263"/>
      <c r="K26" s="263"/>
      <c r="L26" s="263"/>
      <c r="M26" s="263"/>
      <c r="N26" s="263"/>
      <c r="O26" s="263"/>
      <c r="P26" s="247"/>
    </row>
    <row r="27" spans="1:17" s="264" customFormat="1" ht="13.5" customHeight="1" x14ac:dyDescent="0.2">
      <c r="A27" s="255"/>
      <c r="B27" s="256"/>
      <c r="C27" s="257"/>
      <c r="D27" s="258" t="s">
        <v>112</v>
      </c>
      <c r="E27" s="268">
        <f>IF('Area C'!$K$38="","",'Area C'!$K$38)</f>
        <v>0</v>
      </c>
      <c r="F27" s="260" t="s">
        <v>52</v>
      </c>
      <c r="G27" s="258"/>
      <c r="H27" s="260"/>
      <c r="I27" s="262"/>
      <c r="J27" s="263"/>
      <c r="K27" s="263"/>
      <c r="L27" s="263"/>
      <c r="M27" s="263"/>
      <c r="N27" s="263"/>
      <c r="O27" s="263"/>
      <c r="P27" s="247"/>
    </row>
    <row r="28" spans="1:17" s="264" customFormat="1" ht="13.5" customHeight="1" x14ac:dyDescent="0.2">
      <c r="A28" s="255"/>
      <c r="B28" s="269"/>
      <c r="C28" s="270"/>
      <c r="D28" s="271" t="s">
        <v>113</v>
      </c>
      <c r="E28" s="268" t="str">
        <f>IF(E26="","",E26-E27)</f>
        <v/>
      </c>
      <c r="F28" s="272" t="s">
        <v>52</v>
      </c>
      <c r="G28" s="271"/>
      <c r="H28" s="272"/>
      <c r="I28" s="273"/>
      <c r="J28" s="263"/>
      <c r="K28" s="263"/>
      <c r="L28" s="263"/>
      <c r="M28" s="263"/>
      <c r="N28" s="263"/>
      <c r="O28" s="263"/>
      <c r="P28" s="247"/>
    </row>
    <row r="29" spans="1:17" s="244" customFormat="1" ht="13.5" customHeight="1" x14ac:dyDescent="0.2">
      <c r="G29" s="245"/>
      <c r="O29" s="246"/>
      <c r="P29" s="247"/>
    </row>
    <row r="30" spans="1:17" s="244" customFormat="1" ht="13.5" customHeight="1" x14ac:dyDescent="0.2">
      <c r="B30" s="248" t="s">
        <v>71</v>
      </c>
      <c r="C30" s="249"/>
      <c r="D30" s="250" t="s">
        <v>97</v>
      </c>
      <c r="E30" s="251" t="str">
        <f>IF('Area D'!$B$3="","",'Area D'!$B$3)</f>
        <v/>
      </c>
      <c r="F30" s="252"/>
      <c r="G30" s="252"/>
      <c r="H30" s="252"/>
      <c r="I30" s="253"/>
      <c r="J30" s="254"/>
      <c r="O30" s="246"/>
      <c r="P30" s="247"/>
    </row>
    <row r="31" spans="1:17" s="264" customFormat="1" ht="13.5" customHeight="1" x14ac:dyDescent="0.2">
      <c r="A31" s="255"/>
      <c r="B31" s="256"/>
      <c r="C31" s="257"/>
      <c r="D31" s="258" t="s">
        <v>114</v>
      </c>
      <c r="E31" s="259">
        <f>IF('Area D'!$B$4="",0,'Area D'!$B$4)</f>
        <v>0</v>
      </c>
      <c r="F31" s="260" t="s">
        <v>38</v>
      </c>
      <c r="G31" s="257" t="s">
        <v>39</v>
      </c>
      <c r="H31" s="261">
        <f>IF(E31="","",E31*43560)</f>
        <v>0</v>
      </c>
      <c r="I31" s="262" t="s">
        <v>51</v>
      </c>
      <c r="J31" s="263"/>
      <c r="K31" s="263"/>
      <c r="L31" s="263"/>
      <c r="M31" s="263"/>
      <c r="N31" s="263"/>
      <c r="O31" s="263"/>
      <c r="P31" s="247"/>
      <c r="Q31" s="245"/>
    </row>
    <row r="32" spans="1:17" s="264" customFormat="1" ht="13.5" customHeight="1" x14ac:dyDescent="0.2">
      <c r="A32" s="255"/>
      <c r="B32" s="256"/>
      <c r="C32" s="257"/>
      <c r="D32" s="258" t="s">
        <v>115</v>
      </c>
      <c r="E32" s="259">
        <f>IF('Area D'!$B$5="",0,'Area D'!$B$5)</f>
        <v>0</v>
      </c>
      <c r="F32" s="260" t="s">
        <v>38</v>
      </c>
      <c r="G32" s="257" t="s">
        <v>39</v>
      </c>
      <c r="H32" s="261">
        <f>IF(E32="","",E32*43560)</f>
        <v>0</v>
      </c>
      <c r="I32" s="262" t="s">
        <v>51</v>
      </c>
      <c r="J32" s="263"/>
      <c r="K32" s="263"/>
      <c r="L32" s="263"/>
      <c r="M32" s="263"/>
      <c r="N32" s="263"/>
      <c r="O32" s="263"/>
      <c r="P32" s="247"/>
      <c r="Q32" s="245"/>
    </row>
    <row r="33" spans="1:17" s="264" customFormat="1" ht="13.5" customHeight="1" x14ac:dyDescent="0.2">
      <c r="A33" s="255"/>
      <c r="B33" s="256"/>
      <c r="C33" s="257"/>
      <c r="D33" s="258" t="s">
        <v>116</v>
      </c>
      <c r="E33" s="259" t="str">
        <f>IF('Area D'!$B$7="","",'Area D'!$B$7)</f>
        <v/>
      </c>
      <c r="F33" s="87"/>
      <c r="G33" s="265" t="s">
        <v>39</v>
      </c>
      <c r="H33" s="266" t="str">
        <f>IF(E33="","",E33*100)</f>
        <v/>
      </c>
      <c r="I33" s="262" t="s">
        <v>42</v>
      </c>
      <c r="J33" s="263"/>
      <c r="K33" s="263"/>
      <c r="L33" s="263"/>
      <c r="M33" s="263"/>
      <c r="N33" s="263"/>
      <c r="O33" s="263"/>
      <c r="P33" s="247"/>
    </row>
    <row r="34" spans="1:17" s="264" customFormat="1" ht="13.5" customHeight="1" x14ac:dyDescent="0.2">
      <c r="A34" s="255"/>
      <c r="B34" s="256"/>
      <c r="C34" s="257"/>
      <c r="D34" s="258" t="s">
        <v>117</v>
      </c>
      <c r="E34" s="259" t="str">
        <f>IF('Area D'!$B$8="","",'Area D'!$B$8)</f>
        <v/>
      </c>
      <c r="F34" s="260"/>
      <c r="G34" s="258"/>
      <c r="H34" s="260"/>
      <c r="I34" s="262"/>
      <c r="J34" s="263"/>
      <c r="K34" s="263"/>
      <c r="L34" s="263"/>
      <c r="M34" s="263"/>
      <c r="N34" s="263"/>
      <c r="O34" s="263"/>
      <c r="P34" s="247"/>
    </row>
    <row r="35" spans="1:17" s="264" customFormat="1" ht="13.5" customHeight="1" x14ac:dyDescent="0.2">
      <c r="A35" s="255"/>
      <c r="B35" s="256"/>
      <c r="C35" s="257"/>
      <c r="D35" s="258" t="s">
        <v>118</v>
      </c>
      <c r="E35" s="267" t="str">
        <f>IF('Area D'!$B$9="","",'Area D'!$B$9)</f>
        <v/>
      </c>
      <c r="F35" s="260" t="s">
        <v>52</v>
      </c>
      <c r="G35" s="258"/>
      <c r="H35" s="260"/>
      <c r="I35" s="262"/>
      <c r="J35" s="263"/>
      <c r="K35" s="263"/>
      <c r="L35" s="263"/>
      <c r="M35" s="263"/>
      <c r="N35" s="263"/>
      <c r="O35" s="263"/>
      <c r="P35" s="247"/>
    </row>
    <row r="36" spans="1:17" s="264" customFormat="1" ht="13.5" customHeight="1" x14ac:dyDescent="0.2">
      <c r="A36" s="255"/>
      <c r="B36" s="256"/>
      <c r="C36" s="257"/>
      <c r="D36" s="258" t="s">
        <v>119</v>
      </c>
      <c r="E36" s="268">
        <f>IF('Area D'!$K$38="","",'Area D'!$K$38)</f>
        <v>0</v>
      </c>
      <c r="F36" s="260" t="s">
        <v>52</v>
      </c>
      <c r="G36" s="258"/>
      <c r="H36" s="260"/>
      <c r="I36" s="262"/>
      <c r="J36" s="263"/>
      <c r="K36" s="263"/>
      <c r="L36" s="263"/>
      <c r="M36" s="263"/>
      <c r="N36" s="263"/>
      <c r="O36" s="263"/>
      <c r="P36" s="247"/>
    </row>
    <row r="37" spans="1:17" s="264" customFormat="1" ht="13.5" customHeight="1" x14ac:dyDescent="0.2">
      <c r="A37" s="255"/>
      <c r="B37" s="269"/>
      <c r="C37" s="270"/>
      <c r="D37" s="271" t="s">
        <v>120</v>
      </c>
      <c r="E37" s="268" t="str">
        <f>IF(E35="","",E35-E36)</f>
        <v/>
      </c>
      <c r="F37" s="272" t="s">
        <v>52</v>
      </c>
      <c r="G37" s="271"/>
      <c r="H37" s="272"/>
      <c r="I37" s="273"/>
      <c r="J37" s="263"/>
      <c r="K37" s="263"/>
      <c r="L37" s="263"/>
      <c r="M37" s="263"/>
      <c r="N37" s="263"/>
      <c r="O37" s="263"/>
      <c r="P37" s="247"/>
    </row>
    <row r="38" spans="1:17" s="244" customFormat="1" ht="13.5" customHeight="1" thickBot="1" x14ac:dyDescent="0.25">
      <c r="G38" s="245"/>
      <c r="O38" s="246"/>
      <c r="P38" s="247"/>
    </row>
    <row r="39" spans="1:17" s="244" customFormat="1" ht="13.5" customHeight="1" x14ac:dyDescent="0.2">
      <c r="B39" s="274" t="s">
        <v>72</v>
      </c>
      <c r="C39" s="275"/>
      <c r="D39" s="276"/>
      <c r="E39" s="277"/>
      <c r="F39" s="277"/>
      <c r="G39" s="278"/>
      <c r="H39" s="277"/>
      <c r="I39" s="279"/>
      <c r="J39" s="254"/>
      <c r="O39" s="246"/>
      <c r="P39" s="247"/>
    </row>
    <row r="40" spans="1:17" s="264" customFormat="1" ht="13.5" customHeight="1" x14ac:dyDescent="0.2">
      <c r="A40" s="255"/>
      <c r="B40" s="280"/>
      <c r="C40" s="257"/>
      <c r="D40" s="258" t="s">
        <v>75</v>
      </c>
      <c r="E40" s="281">
        <f>E4+E13+E22+E31</f>
        <v>0</v>
      </c>
      <c r="F40" s="260" t="s">
        <v>38</v>
      </c>
      <c r="G40" s="257" t="s">
        <v>39</v>
      </c>
      <c r="H40" s="261">
        <f>IF(E40="","",E40*43560)</f>
        <v>0</v>
      </c>
      <c r="I40" s="282" t="s">
        <v>51</v>
      </c>
      <c r="J40" s="263"/>
      <c r="K40" s="263"/>
      <c r="L40" s="263"/>
      <c r="M40" s="263"/>
      <c r="N40" s="263"/>
      <c r="O40" s="263"/>
      <c r="P40" s="247"/>
      <c r="Q40" s="245"/>
    </row>
    <row r="41" spans="1:17" s="264" customFormat="1" ht="13.5" customHeight="1" x14ac:dyDescent="0.2">
      <c r="A41" s="255"/>
      <c r="B41" s="280"/>
      <c r="C41" s="257"/>
      <c r="D41" s="258" t="s">
        <v>76</v>
      </c>
      <c r="E41" s="281">
        <f t="shared" ref="E41:E45" si="0">E5+E14+E23+E32</f>
        <v>0</v>
      </c>
      <c r="F41" s="260" t="s">
        <v>38</v>
      </c>
      <c r="G41" s="257" t="s">
        <v>39</v>
      </c>
      <c r="H41" s="261">
        <f>IF(E41="","",E41*43560)</f>
        <v>0</v>
      </c>
      <c r="I41" s="282" t="s">
        <v>51</v>
      </c>
      <c r="J41" s="263"/>
      <c r="K41" s="263"/>
      <c r="L41" s="263"/>
      <c r="M41" s="263"/>
      <c r="N41" s="263"/>
      <c r="O41" s="263"/>
      <c r="P41" s="247"/>
      <c r="Q41" s="245"/>
    </row>
    <row r="42" spans="1:17" s="264" customFormat="1" ht="13.5" customHeight="1" x14ac:dyDescent="0.2">
      <c r="A42" s="255"/>
      <c r="B42" s="280"/>
      <c r="C42" s="257"/>
      <c r="D42" s="258" t="s">
        <v>73</v>
      </c>
      <c r="E42" s="281" t="str">
        <f>IF(E40=0,"",E41/E40)</f>
        <v/>
      </c>
      <c r="F42" s="87"/>
      <c r="G42" s="265" t="s">
        <v>39</v>
      </c>
      <c r="H42" s="266" t="str">
        <f>IF(E42="","",E42*100)</f>
        <v/>
      </c>
      <c r="I42" s="282" t="s">
        <v>42</v>
      </c>
      <c r="J42" s="263"/>
      <c r="K42" s="263"/>
      <c r="L42" s="263"/>
      <c r="M42" s="263"/>
      <c r="N42" s="263"/>
      <c r="O42" s="263"/>
      <c r="P42" s="247"/>
    </row>
    <row r="43" spans="1:17" s="264" customFormat="1" ht="13.5" customHeight="1" x14ac:dyDescent="0.2">
      <c r="A43" s="255"/>
      <c r="B43" s="280"/>
      <c r="C43" s="257"/>
      <c r="D43" s="258" t="s">
        <v>46</v>
      </c>
      <c r="E43" s="281" t="str">
        <f>IF(E42="","",0.05+0.9*E42)</f>
        <v/>
      </c>
      <c r="F43" s="260"/>
      <c r="G43" s="258"/>
      <c r="H43" s="260"/>
      <c r="I43" s="282"/>
      <c r="J43" s="263"/>
      <c r="K43" s="263"/>
      <c r="L43" s="263"/>
      <c r="M43" s="263"/>
      <c r="N43" s="263"/>
      <c r="O43" s="263"/>
      <c r="P43" s="247"/>
    </row>
    <row r="44" spans="1:17" s="264" customFormat="1" ht="13.5" customHeight="1" x14ac:dyDescent="0.2">
      <c r="A44" s="255"/>
      <c r="B44" s="280"/>
      <c r="C44" s="257"/>
      <c r="D44" s="258" t="s">
        <v>43</v>
      </c>
      <c r="E44" s="266" t="str">
        <f>IF(E43="","",0.9*E43*E40*43560/12)</f>
        <v/>
      </c>
      <c r="F44" s="260" t="s">
        <v>52</v>
      </c>
      <c r="G44" s="258"/>
      <c r="H44" s="260"/>
      <c r="I44" s="282"/>
      <c r="J44" s="263"/>
      <c r="K44" s="263"/>
      <c r="L44" s="263"/>
      <c r="M44" s="263"/>
      <c r="N44" s="263"/>
      <c r="O44" s="263"/>
      <c r="P44" s="247"/>
    </row>
    <row r="45" spans="1:17" s="264" customFormat="1" ht="13.5" customHeight="1" x14ac:dyDescent="0.2">
      <c r="A45" s="255"/>
      <c r="B45" s="280"/>
      <c r="C45" s="257"/>
      <c r="D45" s="258" t="s">
        <v>50</v>
      </c>
      <c r="E45" s="266">
        <f t="shared" si="0"/>
        <v>0</v>
      </c>
      <c r="F45" s="260" t="s">
        <v>52</v>
      </c>
      <c r="G45" s="258"/>
      <c r="H45" s="260"/>
      <c r="I45" s="282"/>
      <c r="J45" s="263"/>
      <c r="K45" s="263"/>
      <c r="L45" s="263"/>
      <c r="M45" s="263"/>
      <c r="N45" s="263"/>
      <c r="O45" s="263"/>
      <c r="P45" s="247"/>
    </row>
    <row r="46" spans="1:17" s="264" customFormat="1" ht="13.5" customHeight="1" x14ac:dyDescent="0.2">
      <c r="A46" s="255"/>
      <c r="B46" s="280"/>
      <c r="C46" s="257"/>
      <c r="D46" s="258" t="s">
        <v>74</v>
      </c>
      <c r="E46" s="266" t="str">
        <f>IF(E44="","",E44-E45)</f>
        <v/>
      </c>
      <c r="F46" s="260" t="s">
        <v>52</v>
      </c>
      <c r="G46" s="258"/>
      <c r="H46" s="260"/>
      <c r="I46" s="282"/>
      <c r="J46" s="263"/>
      <c r="K46" s="263"/>
      <c r="L46" s="263"/>
      <c r="M46" s="263"/>
      <c r="N46" s="263"/>
      <c r="O46" s="263"/>
      <c r="P46" s="247"/>
    </row>
    <row r="47" spans="1:17" s="264" customFormat="1" ht="13.5" customHeight="1" thickBot="1" x14ac:dyDescent="0.25">
      <c r="A47" s="255"/>
      <c r="B47" s="283"/>
      <c r="C47" s="284"/>
      <c r="D47" s="285"/>
      <c r="E47" s="286"/>
      <c r="F47" s="286"/>
      <c r="G47" s="285"/>
      <c r="H47" s="286"/>
      <c r="I47" s="287"/>
      <c r="P47" s="247"/>
    </row>
    <row r="48" spans="1:17" s="264" customFormat="1" ht="9.9499999999999993" customHeight="1" x14ac:dyDescent="0.2">
      <c r="A48" s="255"/>
      <c r="B48" s="257"/>
      <c r="C48" s="257"/>
      <c r="D48" s="288"/>
      <c r="E48" s="87"/>
      <c r="F48" s="87"/>
      <c r="G48" s="288"/>
      <c r="H48" s="87"/>
      <c r="I48" s="87"/>
      <c r="P48" s="247"/>
    </row>
    <row r="49" spans="1:16" s="264" customFormat="1" ht="9.9499999999999993" customHeight="1" x14ac:dyDescent="0.2">
      <c r="A49" s="255"/>
      <c r="B49" s="257"/>
      <c r="C49" s="257"/>
      <c r="D49" s="288"/>
      <c r="E49" s="87"/>
      <c r="F49" s="87"/>
      <c r="G49" s="288"/>
      <c r="H49" s="87"/>
      <c r="I49" s="87"/>
      <c r="P49" s="247"/>
    </row>
    <row r="50" spans="1:16" s="264" customFormat="1" ht="9.9499999999999993" customHeight="1" x14ac:dyDescent="0.2">
      <c r="A50" s="255"/>
      <c r="B50" s="257"/>
      <c r="C50" s="257"/>
      <c r="D50" s="288"/>
      <c r="E50" s="87"/>
      <c r="F50" s="87"/>
      <c r="G50" s="288"/>
      <c r="H50" s="87"/>
      <c r="I50" s="87"/>
      <c r="P50" s="247"/>
    </row>
    <row r="51" spans="1:16" s="264" customFormat="1" ht="9.9499999999999993" customHeight="1" x14ac:dyDescent="0.2">
      <c r="A51" s="255"/>
      <c r="B51" s="257"/>
      <c r="C51" s="257"/>
      <c r="D51" s="288"/>
      <c r="E51" s="87"/>
      <c r="F51" s="87"/>
      <c r="G51" s="288"/>
      <c r="H51" s="87"/>
      <c r="I51" s="87"/>
      <c r="P51" s="247"/>
    </row>
    <row r="52" spans="1:16" s="264" customFormat="1" ht="12" customHeight="1" x14ac:dyDescent="0.2">
      <c r="A52" s="255"/>
      <c r="B52" s="257"/>
      <c r="C52" s="257"/>
      <c r="D52" s="258"/>
      <c r="E52" s="289"/>
      <c r="F52" s="260"/>
      <c r="G52" s="258"/>
      <c r="H52" s="260"/>
      <c r="I52" s="260"/>
      <c r="J52" s="263"/>
      <c r="K52" s="263"/>
      <c r="L52" s="263"/>
      <c r="M52" s="263"/>
      <c r="N52" s="263"/>
      <c r="O52" s="263"/>
      <c r="P52" s="247"/>
    </row>
    <row r="53" spans="1:16" s="264" customFormat="1" ht="12" customHeight="1" x14ac:dyDescent="0.2">
      <c r="A53" s="255"/>
      <c r="B53" s="257"/>
      <c r="C53" s="257"/>
      <c r="D53" s="258"/>
      <c r="E53" s="289"/>
      <c r="F53" s="260"/>
      <c r="G53" s="258"/>
      <c r="H53" s="260"/>
      <c r="I53" s="260"/>
      <c r="J53" s="263"/>
      <c r="K53" s="263"/>
      <c r="L53" s="263"/>
      <c r="M53" s="263"/>
      <c r="N53" s="263"/>
      <c r="O53" s="263"/>
      <c r="P53" s="247"/>
    </row>
    <row r="54" spans="1:16" s="264" customFormat="1" ht="12" customHeight="1" x14ac:dyDescent="0.2">
      <c r="A54" s="255"/>
      <c r="B54" s="257"/>
      <c r="C54" s="257"/>
      <c r="D54" s="258"/>
      <c r="E54" s="290"/>
      <c r="F54" s="260"/>
      <c r="G54" s="258"/>
      <c r="H54" s="260"/>
      <c r="I54" s="260"/>
      <c r="J54" s="263"/>
      <c r="K54" s="263"/>
      <c r="L54" s="263"/>
      <c r="M54" s="263"/>
      <c r="N54" s="263"/>
      <c r="O54" s="263"/>
      <c r="P54" s="247"/>
    </row>
    <row r="55" spans="1:16" s="264" customFormat="1" ht="12" customHeight="1" x14ac:dyDescent="0.2">
      <c r="A55" s="255"/>
      <c r="B55" s="257"/>
      <c r="C55" s="257"/>
      <c r="D55" s="258"/>
      <c r="E55" s="290"/>
      <c r="F55" s="260"/>
      <c r="G55" s="258"/>
      <c r="H55" s="260"/>
      <c r="I55" s="260"/>
      <c r="J55" s="263"/>
      <c r="K55" s="263"/>
      <c r="L55" s="263"/>
      <c r="M55" s="263"/>
      <c r="N55" s="263"/>
      <c r="O55" s="263"/>
      <c r="P55" s="247"/>
    </row>
    <row r="56" spans="1:16" s="264" customFormat="1" ht="5.0999999999999996" customHeight="1" x14ac:dyDescent="0.2">
      <c r="A56" s="255"/>
      <c r="B56" s="257"/>
      <c r="C56" s="257"/>
      <c r="D56" s="288"/>
      <c r="E56" s="87"/>
      <c r="F56" s="87"/>
      <c r="G56" s="288"/>
      <c r="H56" s="87"/>
      <c r="I56" s="87"/>
      <c r="P56" s="247"/>
    </row>
  </sheetData>
  <sheetProtection selectLockedCells="1"/>
  <mergeCells count="1">
    <mergeCell ref="B1:I1"/>
  </mergeCells>
  <pageMargins left="0.7" right="0.7" top="0.75" bottom="0.75" header="0.3" footer="0.3"/>
  <pageSetup orientation="portrait" horizontalDpi="1200" verticalDpi="1200"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9"/>
  <sheetViews>
    <sheetView zoomScale="172" zoomScaleNormal="172" workbookViewId="0">
      <selection activeCell="A9" sqref="A9"/>
    </sheetView>
  </sheetViews>
  <sheetFormatPr defaultRowHeight="12.75" x14ac:dyDescent="0.2"/>
  <cols>
    <col min="1" max="1" width="12.85546875" customWidth="1"/>
    <col min="2" max="2" width="5.5703125" customWidth="1"/>
    <col min="3" max="3" width="2.85546875" style="223" customWidth="1"/>
    <col min="4" max="4" width="11.7109375" customWidth="1"/>
  </cols>
  <sheetData>
    <row r="1" spans="1:5" x14ac:dyDescent="0.2">
      <c r="A1" s="219" t="s">
        <v>164</v>
      </c>
      <c r="B1" s="219"/>
      <c r="C1" s="221"/>
      <c r="E1" t="str">
        <f>'Project Info &amp; Summary'!I2</f>
        <v>v1.1 2018-10-31</v>
      </c>
    </row>
    <row r="3" spans="1:5" x14ac:dyDescent="0.2">
      <c r="A3" s="219" t="s">
        <v>165</v>
      </c>
      <c r="B3" s="219"/>
      <c r="C3" s="221"/>
      <c r="D3" s="219" t="s">
        <v>168</v>
      </c>
    </row>
    <row r="4" spans="1:5" x14ac:dyDescent="0.2">
      <c r="A4" s="219" t="s">
        <v>166</v>
      </c>
      <c r="B4" s="219"/>
      <c r="C4" s="221"/>
      <c r="D4" s="219" t="s">
        <v>167</v>
      </c>
    </row>
    <row r="5" spans="1:5" ht="14.25" x14ac:dyDescent="0.2">
      <c r="A5" s="293">
        <v>1</v>
      </c>
      <c r="B5" s="219" t="s">
        <v>166</v>
      </c>
      <c r="C5" s="222" t="s">
        <v>39</v>
      </c>
      <c r="D5" s="308">
        <f>A5*43560</f>
        <v>43560</v>
      </c>
      <c r="E5" s="219" t="s">
        <v>169</v>
      </c>
    </row>
    <row r="7" spans="1:5" x14ac:dyDescent="0.2">
      <c r="A7" s="219" t="s">
        <v>165</v>
      </c>
      <c r="B7" s="219"/>
      <c r="C7" s="221"/>
      <c r="D7" s="219" t="s">
        <v>168</v>
      </c>
    </row>
    <row r="8" spans="1:5" x14ac:dyDescent="0.2">
      <c r="A8" s="219" t="s">
        <v>167</v>
      </c>
      <c r="B8" s="219"/>
      <c r="C8" s="221"/>
      <c r="D8" s="219" t="s">
        <v>166</v>
      </c>
    </row>
    <row r="9" spans="1:5" ht="14.25" x14ac:dyDescent="0.2">
      <c r="A9" s="309">
        <v>43560</v>
      </c>
      <c r="B9" s="219" t="s">
        <v>169</v>
      </c>
      <c r="C9" s="222" t="s">
        <v>39</v>
      </c>
      <c r="D9" s="220">
        <f>A9/43560</f>
        <v>1</v>
      </c>
      <c r="E9" s="219" t="s">
        <v>166</v>
      </c>
    </row>
  </sheetData>
  <sheetProtection algorithmName="SHA-512" hashValue="RTWz5d4aXfAwvTFYwt15+cSP9aXqbokZA8LFEThy1XO74eDG1Eu6W9Wk3HtH9OOKA4bQDjxfH86y7WG3NEl6cg==" saltValue="TS2IUUdpZHa6pZp1HondnQ=="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UPDATE LOG</vt:lpstr>
      <vt:lpstr>Project Info &amp; Summary</vt:lpstr>
      <vt:lpstr>Project Info &amp; WQv Calculation</vt:lpstr>
      <vt:lpstr>Area A</vt:lpstr>
      <vt:lpstr>Area B</vt:lpstr>
      <vt:lpstr>Area C</vt:lpstr>
      <vt:lpstr>Area D</vt:lpstr>
      <vt:lpstr>Subwatershed Summary</vt:lpstr>
      <vt:lpstr>Area Unit Conversion</vt:lpstr>
      <vt:lpstr>'Area A'!Print_Area</vt:lpstr>
      <vt:lpstr>'Area B'!Print_Area</vt:lpstr>
      <vt:lpstr>'Area C'!Print_Area</vt:lpstr>
      <vt:lpstr>'Area D'!Print_Area</vt:lpstr>
      <vt:lpstr>'Project Info &amp; Summary'!Print_Area</vt:lpstr>
      <vt:lpstr>'Project Info &amp; WQv Calculation'!Print_Area</vt:lpstr>
      <vt:lpstr>'Subwatershed Summary'!Print_Area</vt:lpstr>
    </vt:vector>
  </TitlesOfParts>
  <Company>Hirschman Water &amp; Environment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Dorsey, Jay</dc:creator>
  <cp:lastModifiedBy>Brandon Andresen</cp:lastModifiedBy>
  <cp:lastPrinted>2018-10-31T13:43:13Z</cp:lastPrinted>
  <dcterms:created xsi:type="dcterms:W3CDTF">2008-01-28T21:38:32Z</dcterms:created>
  <dcterms:modified xsi:type="dcterms:W3CDTF">2020-09-01T18:46:13Z</dcterms:modified>
</cp:coreProperties>
</file>